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ERIKO'S\ファイナンシャルプランナー\PPT\ライフプラン\"/>
    </mc:Choice>
  </mc:AlternateContent>
  <xr:revisionPtr revIDLastSave="0" documentId="13_ncr:1_{A1873829-29F2-4020-835B-D37FA1E2B0C5}" xr6:coauthVersionLast="47" xr6:coauthVersionMax="47" xr10:uidLastSave="{00000000-0000-0000-0000-000000000000}"/>
  <bookViews>
    <workbookView xWindow="-110" yWindow="-110" windowWidth="19420" windowHeight="10420" xr2:uid="{00000000-000D-0000-FFFF-FFFF00000000}"/>
  </bookViews>
  <sheets>
    <sheet name="30年間シート" sheetId="6" r:id="rId1"/>
    <sheet name="ガイド" sheetId="4" state="hidden" r:id="rId2"/>
    <sheet name="1年間（サンプル）" sheetId="3" state="hidden" r:id="rId3"/>
    <sheet name="10年間（サンプル）" sheetId="2" state="hidden" r:id="rId4"/>
    <sheet name="1年間シート" sheetId="5" state="hidden" r:id="rId5"/>
    <sheet name="Sheet1" sheetId="7" state="hidden" r:id="rId6"/>
  </sheets>
  <definedNames>
    <definedName name="_xlnm.Print_Area" localSheetId="0">'30年間シート'!$B$1:$AH$53</definedName>
    <definedName name="_xlnm.Print_Titles" localSheetId="0">'30年間シート'!$B:$B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H31" i="6" l="1"/>
  <c r="AH32" i="6"/>
  <c r="AH33" i="6"/>
  <c r="AH34" i="6"/>
  <c r="AH19" i="6"/>
  <c r="AH20" i="6"/>
  <c r="AH21" i="6"/>
  <c r="AH22" i="6"/>
  <c r="AH23" i="6"/>
  <c r="AH24" i="6"/>
  <c r="N21" i="6"/>
  <c r="O21" i="6"/>
  <c r="P21" i="6" s="1"/>
  <c r="N29" i="6"/>
  <c r="O29" i="6" s="1"/>
  <c r="P29" i="6" s="1"/>
  <c r="N42" i="6"/>
  <c r="O42" i="6" s="1"/>
  <c r="P42" i="6" s="1"/>
  <c r="AA29" i="6"/>
  <c r="AA27" i="6"/>
  <c r="AA26" i="6"/>
  <c r="AA25" i="6"/>
  <c r="AA24" i="6"/>
  <c r="AA23" i="6"/>
  <c r="AA22" i="6"/>
  <c r="AA21" i="6"/>
  <c r="AA20" i="6"/>
  <c r="AA19" i="6"/>
  <c r="AA18" i="6"/>
  <c r="AA17" i="6"/>
  <c r="AB46" i="6"/>
  <c r="AC46" i="6" s="1"/>
  <c r="AD46" i="6" s="1"/>
  <c r="AE46" i="6" s="1"/>
  <c r="AF46" i="6" s="1"/>
  <c r="K44" i="6"/>
  <c r="L44" i="6"/>
  <c r="J44" i="6"/>
  <c r="F40" i="6"/>
  <c r="G40" i="6" s="1"/>
  <c r="H40" i="6" s="1"/>
  <c r="I40" i="6" s="1"/>
  <c r="J40" i="6" s="1"/>
  <c r="J46" i="6"/>
  <c r="I46" i="6" s="1"/>
  <c r="F42" i="6"/>
  <c r="G42" i="6" s="1"/>
  <c r="H42" i="6" s="1"/>
  <c r="I42" i="6" s="1"/>
  <c r="J42" i="6" s="1"/>
  <c r="K42" i="6" s="1"/>
  <c r="L42" i="6" s="1"/>
  <c r="M42" i="6" s="1"/>
  <c r="E44" i="6"/>
  <c r="F44" i="6" s="1"/>
  <c r="G44" i="6" s="1"/>
  <c r="H44" i="6" s="1"/>
  <c r="I44" i="6" s="1"/>
  <c r="D40" i="6"/>
  <c r="E40" i="6" s="1"/>
  <c r="C29" i="6"/>
  <c r="D29" i="6" s="1"/>
  <c r="E29" i="6" s="1"/>
  <c r="F29" i="6" s="1"/>
  <c r="G29" i="6" s="1"/>
  <c r="H29" i="6" s="1"/>
  <c r="I29" i="6" s="1"/>
  <c r="J29" i="6" s="1"/>
  <c r="K29" i="6" s="1"/>
  <c r="L29" i="6" s="1"/>
  <c r="M29" i="6" s="1"/>
  <c r="C27" i="6"/>
  <c r="D27" i="6" s="1"/>
  <c r="E27" i="6" s="1"/>
  <c r="F27" i="6" s="1"/>
  <c r="G27" i="6" s="1"/>
  <c r="H27" i="6" s="1"/>
  <c r="I27" i="6" s="1"/>
  <c r="J27" i="6" s="1"/>
  <c r="K27" i="6" s="1"/>
  <c r="L27" i="6" s="1"/>
  <c r="M27" i="6" s="1"/>
  <c r="N27" i="6" s="1"/>
  <c r="O27" i="6" s="1"/>
  <c r="P27" i="6" s="1"/>
  <c r="C26" i="6"/>
  <c r="D26" i="6" s="1"/>
  <c r="E26" i="6" s="1"/>
  <c r="F26" i="6" s="1"/>
  <c r="G26" i="6" s="1"/>
  <c r="H26" i="6" s="1"/>
  <c r="I26" i="6" s="1"/>
  <c r="J26" i="6" s="1"/>
  <c r="K26" i="6" s="1"/>
  <c r="L26" i="6" s="1"/>
  <c r="M26" i="6" s="1"/>
  <c r="N26" i="6" s="1"/>
  <c r="O26" i="6" s="1"/>
  <c r="P26" i="6" s="1"/>
  <c r="C25" i="6"/>
  <c r="D25" i="6" s="1"/>
  <c r="E25" i="6" s="1"/>
  <c r="F25" i="6" s="1"/>
  <c r="G25" i="6" s="1"/>
  <c r="H25" i="6" s="1"/>
  <c r="I25" i="6" s="1"/>
  <c r="J25" i="6" s="1"/>
  <c r="K25" i="6" s="1"/>
  <c r="L25" i="6" s="1"/>
  <c r="M25" i="6" s="1"/>
  <c r="N25" i="6" s="1"/>
  <c r="O25" i="6" s="1"/>
  <c r="P25" i="6" s="1"/>
  <c r="C24" i="6"/>
  <c r="D24" i="6" s="1"/>
  <c r="E24" i="6" s="1"/>
  <c r="F24" i="6" s="1"/>
  <c r="G24" i="6" s="1"/>
  <c r="H24" i="6" s="1"/>
  <c r="I24" i="6" s="1"/>
  <c r="J24" i="6" s="1"/>
  <c r="K24" i="6" s="1"/>
  <c r="L24" i="6" s="1"/>
  <c r="M24" i="6" s="1"/>
  <c r="N24" i="6" s="1"/>
  <c r="O24" i="6" s="1"/>
  <c r="P24" i="6" s="1"/>
  <c r="C23" i="6"/>
  <c r="D23" i="6" s="1"/>
  <c r="E23" i="6" s="1"/>
  <c r="F23" i="6" s="1"/>
  <c r="G23" i="6" s="1"/>
  <c r="H23" i="6" s="1"/>
  <c r="I23" i="6" s="1"/>
  <c r="J23" i="6" s="1"/>
  <c r="K23" i="6" s="1"/>
  <c r="L23" i="6" s="1"/>
  <c r="M23" i="6" s="1"/>
  <c r="N23" i="6" s="1"/>
  <c r="O23" i="6" s="1"/>
  <c r="P23" i="6" s="1"/>
  <c r="C22" i="6"/>
  <c r="D22" i="6" s="1"/>
  <c r="E22" i="6" s="1"/>
  <c r="F22" i="6" s="1"/>
  <c r="G22" i="6" s="1"/>
  <c r="H22" i="6" s="1"/>
  <c r="I22" i="6" s="1"/>
  <c r="J22" i="6" s="1"/>
  <c r="K22" i="6" s="1"/>
  <c r="L22" i="6" s="1"/>
  <c r="M22" i="6" s="1"/>
  <c r="N22" i="6" s="1"/>
  <c r="O22" i="6" s="1"/>
  <c r="P22" i="6" s="1"/>
  <c r="C21" i="6"/>
  <c r="D21" i="6" s="1"/>
  <c r="E21" i="6" s="1"/>
  <c r="F21" i="6" s="1"/>
  <c r="G21" i="6" s="1"/>
  <c r="H21" i="6" s="1"/>
  <c r="I21" i="6" s="1"/>
  <c r="J21" i="6" s="1"/>
  <c r="K21" i="6" s="1"/>
  <c r="L21" i="6" s="1"/>
  <c r="M21" i="6" s="1"/>
  <c r="C20" i="6"/>
  <c r="D20" i="6" s="1"/>
  <c r="E20" i="6" s="1"/>
  <c r="F20" i="6" s="1"/>
  <c r="G20" i="6" s="1"/>
  <c r="H20" i="6" s="1"/>
  <c r="I20" i="6" s="1"/>
  <c r="J20" i="6" s="1"/>
  <c r="K20" i="6" s="1"/>
  <c r="L20" i="6" s="1"/>
  <c r="M20" i="6" s="1"/>
  <c r="N20" i="6" s="1"/>
  <c r="O20" i="6" s="1"/>
  <c r="P20" i="6" s="1"/>
  <c r="C19" i="6"/>
  <c r="D19" i="6" s="1"/>
  <c r="E19" i="6" s="1"/>
  <c r="F19" i="6" s="1"/>
  <c r="G19" i="6" s="1"/>
  <c r="H19" i="6" s="1"/>
  <c r="I19" i="6" s="1"/>
  <c r="J19" i="6" s="1"/>
  <c r="K19" i="6" s="1"/>
  <c r="L19" i="6" s="1"/>
  <c r="M19" i="6" s="1"/>
  <c r="N19" i="6" s="1"/>
  <c r="O19" i="6" s="1"/>
  <c r="P19" i="6" s="1"/>
  <c r="C18" i="6"/>
  <c r="D18" i="6" s="1"/>
  <c r="E18" i="6" s="1"/>
  <c r="C17" i="6"/>
  <c r="Q24" i="6" l="1"/>
  <c r="R24" i="6" s="1"/>
  <c r="S24" i="6" s="1"/>
  <c r="T24" i="6" s="1"/>
  <c r="U24" i="6" s="1"/>
  <c r="V24" i="6" s="1"/>
  <c r="W24" i="6" s="1"/>
  <c r="X24" i="6" s="1"/>
  <c r="Y24" i="6" s="1"/>
  <c r="Z24" i="6" s="1"/>
  <c r="Q23" i="6"/>
  <c r="R23" i="6" s="1"/>
  <c r="S23" i="6" s="1"/>
  <c r="T23" i="6" s="1"/>
  <c r="U23" i="6" s="1"/>
  <c r="V23" i="6" s="1"/>
  <c r="W23" i="6" s="1"/>
  <c r="X23" i="6" s="1"/>
  <c r="Y23" i="6" s="1"/>
  <c r="Z23" i="6" s="1"/>
  <c r="Q42" i="6"/>
  <c r="R42" i="6" s="1"/>
  <c r="S42" i="6" s="1"/>
  <c r="T42" i="6" s="1"/>
  <c r="U42" i="6" s="1"/>
  <c r="V42" i="6" s="1"/>
  <c r="W42" i="6" s="1"/>
  <c r="X42" i="6" s="1"/>
  <c r="Y42" i="6" s="1"/>
  <c r="Z42" i="6" s="1"/>
  <c r="Q26" i="6"/>
  <c r="R26" i="6" s="1"/>
  <c r="S26" i="6" s="1"/>
  <c r="T26" i="6" s="1"/>
  <c r="U26" i="6" s="1"/>
  <c r="V26" i="6" s="1"/>
  <c r="W26" i="6" s="1"/>
  <c r="X26" i="6" s="1"/>
  <c r="Y26" i="6" s="1"/>
  <c r="Z26" i="6" s="1"/>
  <c r="Q19" i="6"/>
  <c r="R19" i="6" s="1"/>
  <c r="S19" i="6" s="1"/>
  <c r="T19" i="6" s="1"/>
  <c r="U19" i="6" s="1"/>
  <c r="V19" i="6" s="1"/>
  <c r="W19" i="6" s="1"/>
  <c r="X19" i="6" s="1"/>
  <c r="Y19" i="6" s="1"/>
  <c r="Z19" i="6" s="1"/>
  <c r="AB19" i="6" s="1"/>
  <c r="AC19" i="6" s="1"/>
  <c r="AD19" i="6" s="1"/>
  <c r="AE19" i="6" s="1"/>
  <c r="AF19" i="6" s="1"/>
  <c r="Q27" i="6"/>
  <c r="R27" i="6" s="1"/>
  <c r="S27" i="6" s="1"/>
  <c r="T27" i="6" s="1"/>
  <c r="U27" i="6" s="1"/>
  <c r="V27" i="6" s="1"/>
  <c r="W27" i="6" s="1"/>
  <c r="X27" i="6" s="1"/>
  <c r="Y27" i="6" s="1"/>
  <c r="Z27" i="6" s="1"/>
  <c r="Q25" i="6"/>
  <c r="R25" i="6" s="1"/>
  <c r="S25" i="6" s="1"/>
  <c r="T25" i="6" s="1"/>
  <c r="U25" i="6" s="1"/>
  <c r="V25" i="6" s="1"/>
  <c r="W25" i="6" s="1"/>
  <c r="X25" i="6" s="1"/>
  <c r="Y25" i="6" s="1"/>
  <c r="Z25" i="6" s="1"/>
  <c r="Q20" i="6"/>
  <c r="R20" i="6" s="1"/>
  <c r="S20" i="6" s="1"/>
  <c r="T20" i="6" s="1"/>
  <c r="U20" i="6" s="1"/>
  <c r="V20" i="6" s="1"/>
  <c r="W20" i="6" s="1"/>
  <c r="X20" i="6" s="1"/>
  <c r="Y20" i="6" s="1"/>
  <c r="Z20" i="6" s="1"/>
  <c r="Q29" i="6"/>
  <c r="R29" i="6" s="1"/>
  <c r="S29" i="6" s="1"/>
  <c r="T29" i="6" s="1"/>
  <c r="U29" i="6" s="1"/>
  <c r="V29" i="6" s="1"/>
  <c r="W29" i="6" s="1"/>
  <c r="X29" i="6" s="1"/>
  <c r="Y29" i="6" s="1"/>
  <c r="Z29" i="6" s="1"/>
  <c r="Q21" i="6"/>
  <c r="R21" i="6" s="1"/>
  <c r="S21" i="6" s="1"/>
  <c r="T21" i="6" s="1"/>
  <c r="U21" i="6" s="1"/>
  <c r="V21" i="6" s="1"/>
  <c r="W21" i="6" s="1"/>
  <c r="X21" i="6" s="1"/>
  <c r="Y21" i="6" s="1"/>
  <c r="Z21" i="6" s="1"/>
  <c r="Q22" i="6"/>
  <c r="R22" i="6" s="1"/>
  <c r="S22" i="6" s="1"/>
  <c r="T22" i="6" s="1"/>
  <c r="U22" i="6" s="1"/>
  <c r="V22" i="6" s="1"/>
  <c r="W22" i="6" s="1"/>
  <c r="X22" i="6" s="1"/>
  <c r="Y22" i="6" s="1"/>
  <c r="Z22" i="6" s="1"/>
  <c r="K46" i="6"/>
  <c r="L46" i="6" s="1"/>
  <c r="M46" i="6" s="1"/>
  <c r="AB29" i="6"/>
  <c r="AC29" i="6" s="1"/>
  <c r="AD29" i="6" s="1"/>
  <c r="AE29" i="6" s="1"/>
  <c r="AF29" i="6" s="1"/>
  <c r="AB27" i="6"/>
  <c r="AC27" i="6" s="1"/>
  <c r="AD27" i="6" s="1"/>
  <c r="AE27" i="6" s="1"/>
  <c r="AF27" i="6" s="1"/>
  <c r="AB26" i="6"/>
  <c r="AC26" i="6" s="1"/>
  <c r="AD26" i="6" s="1"/>
  <c r="AE26" i="6" s="1"/>
  <c r="AF26" i="6" s="1"/>
  <c r="AB25" i="6"/>
  <c r="AC25" i="6" s="1"/>
  <c r="AD25" i="6" s="1"/>
  <c r="AE25" i="6" s="1"/>
  <c r="AF25" i="6" s="1"/>
  <c r="AB24" i="6"/>
  <c r="AC24" i="6" s="1"/>
  <c r="AD24" i="6" s="1"/>
  <c r="AE24" i="6" s="1"/>
  <c r="AF24" i="6" s="1"/>
  <c r="AB23" i="6"/>
  <c r="AC23" i="6" s="1"/>
  <c r="AD23" i="6" s="1"/>
  <c r="AE23" i="6" s="1"/>
  <c r="AF23" i="6" s="1"/>
  <c r="AB22" i="6"/>
  <c r="AC22" i="6" s="1"/>
  <c r="AD22" i="6" s="1"/>
  <c r="AE22" i="6" s="1"/>
  <c r="AF22" i="6" s="1"/>
  <c r="AB21" i="6"/>
  <c r="AC21" i="6" s="1"/>
  <c r="AD21" i="6" s="1"/>
  <c r="AE21" i="6" s="1"/>
  <c r="AF21" i="6" s="1"/>
  <c r="AB20" i="6"/>
  <c r="AC20" i="6" s="1"/>
  <c r="AD20" i="6" s="1"/>
  <c r="AE20" i="6" s="1"/>
  <c r="AF20" i="6" s="1"/>
  <c r="E42" i="6"/>
  <c r="C28" i="6"/>
  <c r="C36" i="6" s="1"/>
  <c r="D17" i="6"/>
  <c r="E17" i="6" s="1"/>
  <c r="F17" i="6" s="1"/>
  <c r="G17" i="6" s="1"/>
  <c r="H17" i="6" s="1"/>
  <c r="F18" i="6"/>
  <c r="G18" i="6" s="1"/>
  <c r="H18" i="6" s="1"/>
  <c r="I18" i="6" s="1"/>
  <c r="J18" i="6" s="1"/>
  <c r="K18" i="6" s="1"/>
  <c r="L18" i="6" s="1"/>
  <c r="M18" i="6" s="1"/>
  <c r="N18" i="6" l="1"/>
  <c r="N46" i="6"/>
  <c r="E28" i="6"/>
  <c r="E36" i="6" s="1"/>
  <c r="I17" i="6"/>
  <c r="H28" i="6"/>
  <c r="H36" i="6" s="1"/>
  <c r="F28" i="6"/>
  <c r="F36" i="6" s="1"/>
  <c r="G28" i="6"/>
  <c r="G36" i="6" s="1"/>
  <c r="D28" i="6"/>
  <c r="D36" i="6" s="1"/>
  <c r="C37" i="6"/>
  <c r="O18" i="6" l="1"/>
  <c r="P18" i="6" s="1"/>
  <c r="Q18" i="6" s="1"/>
  <c r="R18" i="6" s="1"/>
  <c r="S18" i="6" s="1"/>
  <c r="T18" i="6" s="1"/>
  <c r="U18" i="6" s="1"/>
  <c r="V18" i="6" s="1"/>
  <c r="W18" i="6" s="1"/>
  <c r="X18" i="6" s="1"/>
  <c r="Y18" i="6" s="1"/>
  <c r="Z18" i="6" s="1"/>
  <c r="AB18" i="6" s="1"/>
  <c r="AC18" i="6" s="1"/>
  <c r="AD18" i="6" s="1"/>
  <c r="AE18" i="6" s="1"/>
  <c r="AF18" i="6" s="1"/>
  <c r="O46" i="6"/>
  <c r="N48" i="6"/>
  <c r="F37" i="6"/>
  <c r="E37" i="6"/>
  <c r="D37" i="6"/>
  <c r="G37" i="6"/>
  <c r="H37" i="6"/>
  <c r="I28" i="6"/>
  <c r="I36" i="6" s="1"/>
  <c r="J17" i="6"/>
  <c r="AH45" i="6"/>
  <c r="AH44" i="6"/>
  <c r="AH43" i="6"/>
  <c r="AH42" i="6"/>
  <c r="AH41" i="6"/>
  <c r="M48" i="6"/>
  <c r="L48" i="6"/>
  <c r="K48" i="6"/>
  <c r="J48" i="6"/>
  <c r="I48" i="6"/>
  <c r="H48" i="6"/>
  <c r="H50" i="6" s="1"/>
  <c r="G48" i="6"/>
  <c r="F48" i="6"/>
  <c r="E48" i="6"/>
  <c r="E50" i="6" s="1"/>
  <c r="D48" i="6"/>
  <c r="AA48" i="6"/>
  <c r="AB48" i="6"/>
  <c r="AC48" i="6"/>
  <c r="AD48" i="6"/>
  <c r="AE48" i="6"/>
  <c r="AF48" i="6"/>
  <c r="D8" i="6"/>
  <c r="E8" i="6" s="1"/>
  <c r="F8" i="6" s="1"/>
  <c r="G8" i="6" s="1"/>
  <c r="H8" i="6" s="1"/>
  <c r="I8" i="6" s="1"/>
  <c r="J8" i="6" s="1"/>
  <c r="K8" i="6" s="1"/>
  <c r="L8" i="6" s="1"/>
  <c r="M8" i="6" s="1"/>
  <c r="D9" i="6"/>
  <c r="E9" i="6" s="1"/>
  <c r="F9" i="6" s="1"/>
  <c r="G9" i="6" s="1"/>
  <c r="H9" i="6" s="1"/>
  <c r="I9" i="6" s="1"/>
  <c r="J9" i="6" s="1"/>
  <c r="K9" i="6" s="1"/>
  <c r="L9" i="6" s="1"/>
  <c r="M9" i="6" s="1"/>
  <c r="D10" i="6"/>
  <c r="E10" i="6" s="1"/>
  <c r="F10" i="6" s="1"/>
  <c r="G10" i="6" s="1"/>
  <c r="H10" i="6" s="1"/>
  <c r="I10" i="6" s="1"/>
  <c r="J10" i="6" s="1"/>
  <c r="K10" i="6" s="1"/>
  <c r="L10" i="6" s="1"/>
  <c r="M10" i="6" s="1"/>
  <c r="D7" i="6"/>
  <c r="E7" i="6" s="1"/>
  <c r="F7" i="6" s="1"/>
  <c r="G7" i="6" s="1"/>
  <c r="H7" i="6" s="1"/>
  <c r="I7" i="6" s="1"/>
  <c r="J7" i="6" s="1"/>
  <c r="K7" i="6" s="1"/>
  <c r="L7" i="6" s="1"/>
  <c r="M7" i="6" s="1"/>
  <c r="C6" i="6"/>
  <c r="D6" i="6" s="1"/>
  <c r="E6" i="6" s="1"/>
  <c r="F6" i="6" s="1"/>
  <c r="G6" i="6" s="1"/>
  <c r="H6" i="6" s="1"/>
  <c r="I6" i="6" s="1"/>
  <c r="J6" i="6" s="1"/>
  <c r="K6" i="6" s="1"/>
  <c r="L6" i="6" s="1"/>
  <c r="M6" i="6" s="1"/>
  <c r="C52" i="6"/>
  <c r="D52" i="6" s="1"/>
  <c r="C48" i="6"/>
  <c r="AH47" i="6"/>
  <c r="AH40" i="6"/>
  <c r="C39" i="6"/>
  <c r="D39" i="6" s="1"/>
  <c r="AH35" i="6"/>
  <c r="AH30" i="6"/>
  <c r="AH29" i="6"/>
  <c r="AH27" i="6"/>
  <c r="AH26" i="6"/>
  <c r="AH25" i="6"/>
  <c r="C16" i="6"/>
  <c r="D16" i="6" s="1"/>
  <c r="N25" i="5"/>
  <c r="M25" i="5"/>
  <c r="L25" i="5"/>
  <c r="K25" i="5"/>
  <c r="K27" i="5" s="1"/>
  <c r="J25" i="5"/>
  <c r="I25" i="5"/>
  <c r="I27" i="5" s="1"/>
  <c r="H25" i="5"/>
  <c r="H27" i="5" s="1"/>
  <c r="G25" i="5"/>
  <c r="F25" i="5"/>
  <c r="E25" i="5"/>
  <c r="E27" i="5" s="1"/>
  <c r="D25" i="5"/>
  <c r="D27" i="5" s="1"/>
  <c r="C25" i="5"/>
  <c r="P24" i="5"/>
  <c r="P23" i="5"/>
  <c r="P22" i="5"/>
  <c r="N19" i="5"/>
  <c r="M19" i="5"/>
  <c r="L19" i="5"/>
  <c r="K19" i="5"/>
  <c r="J19" i="5"/>
  <c r="I19" i="5"/>
  <c r="H19" i="5"/>
  <c r="G19" i="5"/>
  <c r="F19" i="5"/>
  <c r="E19" i="5"/>
  <c r="D19" i="5"/>
  <c r="C19" i="5"/>
  <c r="P18" i="5"/>
  <c r="P17" i="5"/>
  <c r="P16" i="5"/>
  <c r="P15" i="5"/>
  <c r="P14" i="5"/>
  <c r="P13" i="5"/>
  <c r="P12" i="5"/>
  <c r="P11" i="5"/>
  <c r="P10" i="5"/>
  <c r="N6" i="6" l="1"/>
  <c r="O6" i="6" s="1"/>
  <c r="P6" i="6" s="1"/>
  <c r="Q6" i="6" s="1"/>
  <c r="R6" i="6" s="1"/>
  <c r="S6" i="6" s="1"/>
  <c r="T6" i="6" s="1"/>
  <c r="U6" i="6" s="1"/>
  <c r="V6" i="6" s="1"/>
  <c r="W6" i="6" s="1"/>
  <c r="X6" i="6" s="1"/>
  <c r="Y6" i="6" s="1"/>
  <c r="Z6" i="6" s="1"/>
  <c r="AA6" i="6" s="1"/>
  <c r="AB6" i="6" s="1"/>
  <c r="AC6" i="6" s="1"/>
  <c r="AD6" i="6" s="1"/>
  <c r="AE6" i="6" s="1"/>
  <c r="AF6" i="6" s="1"/>
  <c r="Q7" i="6"/>
  <c r="R7" i="6" s="1"/>
  <c r="S7" i="6" s="1"/>
  <c r="T7" i="6" s="1"/>
  <c r="U7" i="6" s="1"/>
  <c r="N7" i="6"/>
  <c r="O7" i="6" s="1"/>
  <c r="P7" i="6" s="1"/>
  <c r="N10" i="6"/>
  <c r="O10" i="6" s="1"/>
  <c r="P10" i="6" s="1"/>
  <c r="Q10" i="6" s="1"/>
  <c r="R10" i="6" s="1"/>
  <c r="S10" i="6" s="1"/>
  <c r="T10" i="6" s="1"/>
  <c r="U10" i="6" s="1"/>
  <c r="V10" i="6" s="1"/>
  <c r="W10" i="6" s="1"/>
  <c r="X10" i="6" s="1"/>
  <c r="Y10" i="6" s="1"/>
  <c r="Z10" i="6" s="1"/>
  <c r="AA10" i="6" s="1"/>
  <c r="AB10" i="6" s="1"/>
  <c r="AC10" i="6" s="1"/>
  <c r="AD10" i="6" s="1"/>
  <c r="AE10" i="6" s="1"/>
  <c r="AF10" i="6" s="1"/>
  <c r="AH18" i="6"/>
  <c r="Q9" i="6"/>
  <c r="R9" i="6" s="1"/>
  <c r="S9" i="6" s="1"/>
  <c r="T9" i="6" s="1"/>
  <c r="U9" i="6" s="1"/>
  <c r="V9" i="6" s="1"/>
  <c r="W9" i="6" s="1"/>
  <c r="X9" i="6" s="1"/>
  <c r="Y9" i="6" s="1"/>
  <c r="Z9" i="6" s="1"/>
  <c r="AA9" i="6" s="1"/>
  <c r="AB9" i="6" s="1"/>
  <c r="AC9" i="6" s="1"/>
  <c r="AD9" i="6" s="1"/>
  <c r="AE9" i="6" s="1"/>
  <c r="AF9" i="6" s="1"/>
  <c r="N9" i="6"/>
  <c r="O9" i="6" s="1"/>
  <c r="P9" i="6" s="1"/>
  <c r="N8" i="6"/>
  <c r="O8" i="6" s="1"/>
  <c r="P8" i="6" s="1"/>
  <c r="Q8" i="6" s="1"/>
  <c r="R8" i="6" s="1"/>
  <c r="S8" i="6" s="1"/>
  <c r="T8" i="6" s="1"/>
  <c r="U8" i="6" s="1"/>
  <c r="V8" i="6" s="1"/>
  <c r="W8" i="6" s="1"/>
  <c r="X8" i="6" s="1"/>
  <c r="Y8" i="6" s="1"/>
  <c r="Z8" i="6" s="1"/>
  <c r="AA8" i="6" s="1"/>
  <c r="AB8" i="6" s="1"/>
  <c r="AC8" i="6" s="1"/>
  <c r="AD8" i="6" s="1"/>
  <c r="AE8" i="6" s="1"/>
  <c r="AF8" i="6" s="1"/>
  <c r="P46" i="6"/>
  <c r="O48" i="6"/>
  <c r="I37" i="6"/>
  <c r="W7" i="6"/>
  <c r="X7" i="6" s="1"/>
  <c r="Y7" i="6" s="1"/>
  <c r="Z7" i="6" s="1"/>
  <c r="V7" i="6"/>
  <c r="I50" i="6"/>
  <c r="J28" i="6"/>
  <c r="J36" i="6" s="1"/>
  <c r="K17" i="6"/>
  <c r="F50" i="6"/>
  <c r="G50" i="6"/>
  <c r="E16" i="6"/>
  <c r="F16" i="6" s="1"/>
  <c r="G16" i="6" s="1"/>
  <c r="H16" i="6" s="1"/>
  <c r="I16" i="6" s="1"/>
  <c r="J16" i="6" s="1"/>
  <c r="K16" i="6" s="1"/>
  <c r="L16" i="6" s="1"/>
  <c r="M16" i="6" s="1"/>
  <c r="E52" i="6"/>
  <c r="F52" i="6" s="1"/>
  <c r="G52" i="6" s="1"/>
  <c r="H52" i="6" s="1"/>
  <c r="I52" i="6" s="1"/>
  <c r="J52" i="6" s="1"/>
  <c r="K52" i="6" s="1"/>
  <c r="L52" i="6" s="1"/>
  <c r="M52" i="6" s="1"/>
  <c r="D50" i="6"/>
  <c r="E39" i="6"/>
  <c r="F39" i="6" s="1"/>
  <c r="G39" i="6" s="1"/>
  <c r="H39" i="6" s="1"/>
  <c r="I39" i="6" s="1"/>
  <c r="J39" i="6" s="1"/>
  <c r="K39" i="6" s="1"/>
  <c r="L39" i="6" s="1"/>
  <c r="M39" i="6" s="1"/>
  <c r="C50" i="6"/>
  <c r="C53" i="6" s="1"/>
  <c r="L27" i="5"/>
  <c r="M27" i="5"/>
  <c r="G27" i="5"/>
  <c r="J27" i="5"/>
  <c r="P19" i="5"/>
  <c r="F27" i="5"/>
  <c r="N27" i="5"/>
  <c r="P25" i="5"/>
  <c r="P27" i="5" s="1"/>
  <c r="C27" i="5"/>
  <c r="C30" i="5" s="1"/>
  <c r="D30" i="5" s="1"/>
  <c r="E30" i="5" s="1"/>
  <c r="F30" i="5" s="1"/>
  <c r="G30" i="5" s="1"/>
  <c r="H30" i="5" s="1"/>
  <c r="I30" i="5" s="1"/>
  <c r="J30" i="5" s="1"/>
  <c r="K30" i="5" s="1"/>
  <c r="L30" i="5" s="1"/>
  <c r="D10" i="2"/>
  <c r="E10" i="2" s="1"/>
  <c r="F10" i="2" s="1"/>
  <c r="G10" i="2" s="1"/>
  <c r="H10" i="2" s="1"/>
  <c r="I10" i="2" s="1"/>
  <c r="J10" i="2" s="1"/>
  <c r="K10" i="2" s="1"/>
  <c r="L10" i="2" s="1"/>
  <c r="D9" i="2"/>
  <c r="E9" i="2" s="1"/>
  <c r="F9" i="2" s="1"/>
  <c r="G9" i="2" s="1"/>
  <c r="H9" i="2" s="1"/>
  <c r="I9" i="2" s="1"/>
  <c r="J9" i="2" s="1"/>
  <c r="K9" i="2" s="1"/>
  <c r="L9" i="2" s="1"/>
  <c r="D8" i="2"/>
  <c r="E8" i="2" s="1"/>
  <c r="F8" i="2" s="1"/>
  <c r="G8" i="2" s="1"/>
  <c r="H8" i="2" s="1"/>
  <c r="I8" i="2" s="1"/>
  <c r="J8" i="2" s="1"/>
  <c r="K8" i="2" s="1"/>
  <c r="L8" i="2" s="1"/>
  <c r="D7" i="2"/>
  <c r="E7" i="2" s="1"/>
  <c r="F7" i="2" s="1"/>
  <c r="G7" i="2" s="1"/>
  <c r="H7" i="2" s="1"/>
  <c r="I7" i="2" s="1"/>
  <c r="J7" i="2" s="1"/>
  <c r="K7" i="2" s="1"/>
  <c r="L7" i="2" s="1"/>
  <c r="C6" i="2"/>
  <c r="D6" i="2" s="1"/>
  <c r="E6" i="2" s="1"/>
  <c r="F6" i="2" s="1"/>
  <c r="G6" i="2" s="1"/>
  <c r="H6" i="2" s="1"/>
  <c r="I6" i="2" s="1"/>
  <c r="J6" i="2" s="1"/>
  <c r="K6" i="2" s="1"/>
  <c r="L6" i="2" s="1"/>
  <c r="Q16" i="6" l="1"/>
  <c r="R16" i="6" s="1"/>
  <c r="S16" i="6" s="1"/>
  <c r="T16" i="6" s="1"/>
  <c r="U16" i="6" s="1"/>
  <c r="V16" i="6" s="1"/>
  <c r="W16" i="6" s="1"/>
  <c r="X16" i="6" s="1"/>
  <c r="Y16" i="6" s="1"/>
  <c r="Z16" i="6" s="1"/>
  <c r="AA16" i="6" s="1"/>
  <c r="AB16" i="6" s="1"/>
  <c r="AC16" i="6" s="1"/>
  <c r="AD16" i="6" s="1"/>
  <c r="AE16" i="6" s="1"/>
  <c r="AF16" i="6" s="1"/>
  <c r="N16" i="6"/>
  <c r="O16" i="6" s="1"/>
  <c r="P16" i="6" s="1"/>
  <c r="P48" i="6"/>
  <c r="Q46" i="6"/>
  <c r="N39" i="6"/>
  <c r="O39" i="6" s="1"/>
  <c r="P39" i="6" s="1"/>
  <c r="Q39" i="6" s="1"/>
  <c r="R39" i="6" s="1"/>
  <c r="S39" i="6" s="1"/>
  <c r="T39" i="6" s="1"/>
  <c r="U39" i="6" s="1"/>
  <c r="V39" i="6" s="1"/>
  <c r="W39" i="6" s="1"/>
  <c r="X39" i="6" s="1"/>
  <c r="Y39" i="6" s="1"/>
  <c r="Z39" i="6" s="1"/>
  <c r="AA39" i="6" s="1"/>
  <c r="AB39" i="6" s="1"/>
  <c r="AC39" i="6" s="1"/>
  <c r="AD39" i="6" s="1"/>
  <c r="AE39" i="6" s="1"/>
  <c r="AF39" i="6" s="1"/>
  <c r="Q52" i="6"/>
  <c r="R52" i="6" s="1"/>
  <c r="S52" i="6" s="1"/>
  <c r="T52" i="6" s="1"/>
  <c r="U52" i="6" s="1"/>
  <c r="V52" i="6" s="1"/>
  <c r="W52" i="6" s="1"/>
  <c r="X52" i="6" s="1"/>
  <c r="Y52" i="6" s="1"/>
  <c r="Z52" i="6" s="1"/>
  <c r="AA52" i="6" s="1"/>
  <c r="AB52" i="6" s="1"/>
  <c r="AC52" i="6" s="1"/>
  <c r="AD52" i="6" s="1"/>
  <c r="AE52" i="6" s="1"/>
  <c r="AF52" i="6" s="1"/>
  <c r="N52" i="6"/>
  <c r="O52" i="6" s="1"/>
  <c r="P52" i="6" s="1"/>
  <c r="K28" i="6"/>
  <c r="K36" i="6" s="1"/>
  <c r="L17" i="6"/>
  <c r="J37" i="6"/>
  <c r="D53" i="6"/>
  <c r="E53" i="6" s="1"/>
  <c r="F53" i="6" s="1"/>
  <c r="G53" i="6" s="1"/>
  <c r="H53" i="6" s="1"/>
  <c r="I53" i="6" s="1"/>
  <c r="M30" i="5"/>
  <c r="N30" i="5" s="1"/>
  <c r="P30" i="5" s="1"/>
  <c r="C36" i="2"/>
  <c r="D36" i="2" s="1"/>
  <c r="E36" i="2" s="1"/>
  <c r="F36" i="2" s="1"/>
  <c r="G36" i="2" s="1"/>
  <c r="H36" i="2" s="1"/>
  <c r="I36" i="2" s="1"/>
  <c r="J36" i="2" s="1"/>
  <c r="K36" i="2" s="1"/>
  <c r="L36" i="2" s="1"/>
  <c r="C28" i="2"/>
  <c r="D28" i="2" s="1"/>
  <c r="E28" i="2" s="1"/>
  <c r="F28" i="2" s="1"/>
  <c r="G28" i="2" s="1"/>
  <c r="H28" i="2" s="1"/>
  <c r="I28" i="2" s="1"/>
  <c r="J28" i="2" s="1"/>
  <c r="K28" i="2" s="1"/>
  <c r="L28" i="2" s="1"/>
  <c r="C32" i="2"/>
  <c r="D32" i="2"/>
  <c r="E32" i="2"/>
  <c r="F32" i="2"/>
  <c r="G32" i="2"/>
  <c r="H32" i="2"/>
  <c r="I32" i="2"/>
  <c r="J32" i="2"/>
  <c r="K32" i="2"/>
  <c r="L32" i="2"/>
  <c r="N25" i="3"/>
  <c r="M25" i="3"/>
  <c r="L25" i="3"/>
  <c r="K25" i="3"/>
  <c r="J25" i="3"/>
  <c r="I25" i="3"/>
  <c r="H25" i="3"/>
  <c r="G25" i="3"/>
  <c r="F25" i="3"/>
  <c r="E25" i="3"/>
  <c r="D25" i="3"/>
  <c r="C25" i="3"/>
  <c r="P24" i="3"/>
  <c r="P23" i="3"/>
  <c r="P22" i="3"/>
  <c r="N19" i="3"/>
  <c r="M19" i="3"/>
  <c r="L19" i="3"/>
  <c r="K19" i="3"/>
  <c r="J19" i="3"/>
  <c r="I19" i="3"/>
  <c r="H19" i="3"/>
  <c r="G19" i="3"/>
  <c r="F19" i="3"/>
  <c r="E19" i="3"/>
  <c r="D19" i="3"/>
  <c r="C19" i="3"/>
  <c r="P18" i="3"/>
  <c r="P17" i="3"/>
  <c r="P16" i="3"/>
  <c r="P15" i="3"/>
  <c r="P14" i="3"/>
  <c r="P13" i="3"/>
  <c r="P12" i="3"/>
  <c r="P11" i="3"/>
  <c r="P10" i="3"/>
  <c r="C26" i="2"/>
  <c r="D26" i="2"/>
  <c r="E26" i="2"/>
  <c r="F26" i="2"/>
  <c r="G26" i="2"/>
  <c r="H26" i="2"/>
  <c r="I26" i="2"/>
  <c r="J26" i="2"/>
  <c r="K26" i="2"/>
  <c r="L26" i="2"/>
  <c r="C16" i="2"/>
  <c r="D16" i="2" s="1"/>
  <c r="E16" i="2" s="1"/>
  <c r="F16" i="2" s="1"/>
  <c r="G16" i="2" s="1"/>
  <c r="H16" i="2" s="1"/>
  <c r="I16" i="2" s="1"/>
  <c r="J16" i="2" s="1"/>
  <c r="K16" i="2" s="1"/>
  <c r="L16" i="2" s="1"/>
  <c r="N31" i="2"/>
  <c r="N30" i="2"/>
  <c r="N29" i="2"/>
  <c r="N25" i="2"/>
  <c r="N24" i="2"/>
  <c r="N23" i="2"/>
  <c r="N22" i="2"/>
  <c r="N21" i="2"/>
  <c r="N20" i="2"/>
  <c r="N19" i="2"/>
  <c r="N18" i="2"/>
  <c r="N17" i="2"/>
  <c r="R46" i="6" l="1"/>
  <c r="Q48" i="6"/>
  <c r="K50" i="6"/>
  <c r="K37" i="6"/>
  <c r="L28" i="6"/>
  <c r="L36" i="6" s="1"/>
  <c r="M17" i="6"/>
  <c r="N17" i="6" s="1"/>
  <c r="J50" i="6"/>
  <c r="J53" i="6" s="1"/>
  <c r="G27" i="3"/>
  <c r="H27" i="3"/>
  <c r="C27" i="3"/>
  <c r="C30" i="3" s="1"/>
  <c r="K27" i="3"/>
  <c r="P19" i="3"/>
  <c r="E27" i="3"/>
  <c r="M27" i="3"/>
  <c r="F27" i="3"/>
  <c r="N27" i="3"/>
  <c r="I27" i="3"/>
  <c r="J27" i="3"/>
  <c r="D27" i="3"/>
  <c r="L27" i="3"/>
  <c r="E34" i="2"/>
  <c r="L34" i="2"/>
  <c r="D34" i="2"/>
  <c r="K34" i="2"/>
  <c r="J34" i="2"/>
  <c r="N32" i="2"/>
  <c r="C34" i="2"/>
  <c r="F34" i="2"/>
  <c r="I34" i="2"/>
  <c r="H34" i="2"/>
  <c r="G34" i="2"/>
  <c r="N26" i="2"/>
  <c r="P25" i="3"/>
  <c r="O17" i="6" l="1"/>
  <c r="N28" i="6"/>
  <c r="N36" i="6" s="1"/>
  <c r="S46" i="6"/>
  <c r="R48" i="6"/>
  <c r="K53" i="6"/>
  <c r="M28" i="6"/>
  <c r="M36" i="6" s="1"/>
  <c r="L37" i="6"/>
  <c r="D30" i="3"/>
  <c r="E30" i="3" s="1"/>
  <c r="F30" i="3" s="1"/>
  <c r="G30" i="3" s="1"/>
  <c r="H30" i="3" s="1"/>
  <c r="I30" i="3" s="1"/>
  <c r="J30" i="3" s="1"/>
  <c r="K30" i="3" s="1"/>
  <c r="L30" i="3" s="1"/>
  <c r="M30" i="3" s="1"/>
  <c r="N30" i="3" s="1"/>
  <c r="P30" i="3" s="1"/>
  <c r="C37" i="2"/>
  <c r="D37" i="2" s="1"/>
  <c r="E37" i="2" s="1"/>
  <c r="F37" i="2" s="1"/>
  <c r="G37" i="2" s="1"/>
  <c r="H37" i="2" s="1"/>
  <c r="I37" i="2" s="1"/>
  <c r="J37" i="2" s="1"/>
  <c r="K37" i="2" s="1"/>
  <c r="L37" i="2" s="1"/>
  <c r="N37" i="2" s="1"/>
  <c r="P27" i="3"/>
  <c r="N34" i="2"/>
  <c r="T46" i="6" l="1"/>
  <c r="S48" i="6"/>
  <c r="N37" i="6"/>
  <c r="N50" i="6"/>
  <c r="P17" i="6"/>
  <c r="P28" i="6" s="1"/>
  <c r="P36" i="6" s="1"/>
  <c r="O28" i="6"/>
  <c r="O36" i="6" s="1"/>
  <c r="M50" i="6"/>
  <c r="M37" i="6"/>
  <c r="L50" i="6"/>
  <c r="O37" i="6" l="1"/>
  <c r="O50" i="6"/>
  <c r="O53" i="6" s="1"/>
  <c r="P53" i="6" s="1"/>
  <c r="N53" i="6"/>
  <c r="P37" i="6"/>
  <c r="P50" i="6"/>
  <c r="U46" i="6"/>
  <c r="T48" i="6"/>
  <c r="L53" i="6"/>
  <c r="M53" i="6" s="1"/>
  <c r="V46" i="6" l="1"/>
  <c r="U48" i="6"/>
  <c r="Q17" i="6"/>
  <c r="W46" i="6" l="1"/>
  <c r="V48" i="6"/>
  <c r="Q28" i="6"/>
  <c r="Q36" i="6" s="1"/>
  <c r="R17" i="6"/>
  <c r="X46" i="6" l="1"/>
  <c r="W48" i="6"/>
  <c r="Q50" i="6"/>
  <c r="Q37" i="6"/>
  <c r="R28" i="6"/>
  <c r="R36" i="6" s="1"/>
  <c r="S17" i="6"/>
  <c r="Y46" i="6" l="1"/>
  <c r="X48" i="6"/>
  <c r="Q53" i="6"/>
  <c r="R50" i="6"/>
  <c r="R37" i="6"/>
  <c r="S28" i="6"/>
  <c r="S36" i="6" s="1"/>
  <c r="T17" i="6"/>
  <c r="Z46" i="6" l="1"/>
  <c r="Y48" i="6"/>
  <c r="R53" i="6"/>
  <c r="S50" i="6"/>
  <c r="S37" i="6"/>
  <c r="T28" i="6"/>
  <c r="T36" i="6" s="1"/>
  <c r="U17" i="6"/>
  <c r="Z48" i="6" l="1"/>
  <c r="AH48" i="6" s="1"/>
  <c r="AH46" i="6"/>
  <c r="S53" i="6"/>
  <c r="T50" i="6"/>
  <c r="T37" i="6"/>
  <c r="V17" i="6"/>
  <c r="U28" i="6"/>
  <c r="U36" i="6" s="1"/>
  <c r="T53" i="6" l="1"/>
  <c r="U53" i="6" s="1"/>
  <c r="U50" i="6"/>
  <c r="U37" i="6"/>
  <c r="W17" i="6"/>
  <c r="V28" i="6"/>
  <c r="V36" i="6" s="1"/>
  <c r="V50" i="6" l="1"/>
  <c r="V53" i="6" s="1"/>
  <c r="V37" i="6"/>
  <c r="X17" i="6"/>
  <c r="W28" i="6"/>
  <c r="W36" i="6" s="1"/>
  <c r="W50" i="6" l="1"/>
  <c r="W53" i="6" s="1"/>
  <c r="W37" i="6"/>
  <c r="Y17" i="6"/>
  <c r="X28" i="6"/>
  <c r="X36" i="6" s="1"/>
  <c r="X50" i="6" l="1"/>
  <c r="X53" i="6" s="1"/>
  <c r="X37" i="6"/>
  <c r="Y28" i="6"/>
  <c r="Y36" i="6" s="1"/>
  <c r="Z17" i="6"/>
  <c r="Y50" i="6" l="1"/>
  <c r="Y37" i="6"/>
  <c r="Y53" i="6"/>
  <c r="Z28" i="6"/>
  <c r="Z36" i="6" s="1"/>
  <c r="Z50" i="6" l="1"/>
  <c r="Z37" i="6"/>
  <c r="Z53" i="6"/>
  <c r="AA28" i="6"/>
  <c r="AA36" i="6" s="1"/>
  <c r="AB17" i="6"/>
  <c r="AA50" i="6" l="1"/>
  <c r="AA53" i="6" s="1"/>
  <c r="AA37" i="6"/>
  <c r="AB28" i="6"/>
  <c r="AB36" i="6" s="1"/>
  <c r="AC17" i="6"/>
  <c r="AB50" i="6" l="1"/>
  <c r="AB53" i="6" s="1"/>
  <c r="AB37" i="6"/>
  <c r="AD17" i="6"/>
  <c r="AC28" i="6"/>
  <c r="AC36" i="6" s="1"/>
  <c r="AC50" i="6" l="1"/>
  <c r="AC53" i="6" s="1"/>
  <c r="AC37" i="6"/>
  <c r="AE17" i="6"/>
  <c r="AD28" i="6"/>
  <c r="AD36" i="6" s="1"/>
  <c r="AD50" i="6" l="1"/>
  <c r="AD53" i="6" s="1"/>
  <c r="AD37" i="6"/>
  <c r="AF17" i="6"/>
  <c r="AE28" i="6"/>
  <c r="AE36" i="6" s="1"/>
  <c r="AE50" i="6" l="1"/>
  <c r="AE53" i="6" s="1"/>
  <c r="AE37" i="6"/>
  <c r="AF28" i="6"/>
  <c r="AF36" i="6" s="1"/>
  <c r="AH17" i="6"/>
  <c r="AF37" i="6" l="1"/>
  <c r="AH37" i="6" s="1"/>
  <c r="AH28" i="6"/>
  <c r="AF50" i="6" l="1"/>
  <c r="AF53" i="6" s="1"/>
  <c r="AH36" i="6"/>
  <c r="AH50" i="6" l="1"/>
  <c r="AH53" i="6"/>
</calcChain>
</file>

<file path=xl/sharedStrings.xml><?xml version="1.0" encoding="utf-8"?>
<sst xmlns="http://schemas.openxmlformats.org/spreadsheetml/2006/main" count="215" uniqueCount="99">
  <si>
    <t>1月</t>
    <rPh sb="1" eb="2">
      <t>ガツ</t>
    </rPh>
    <phoneticPr fontId="1"/>
  </si>
  <si>
    <t>2月</t>
  </si>
  <si>
    <t>3月</t>
  </si>
  <si>
    <t>4月</t>
  </si>
  <si>
    <t>5月</t>
  </si>
  <si>
    <t>6月</t>
  </si>
  <si>
    <t>7月</t>
  </si>
  <si>
    <t>8月</t>
  </si>
  <si>
    <t>9月</t>
  </si>
  <si>
    <t>10月</t>
  </si>
  <si>
    <t>11月</t>
  </si>
  <si>
    <t>12月</t>
  </si>
  <si>
    <t>家</t>
    <rPh sb="0" eb="1">
      <t>イエ</t>
    </rPh>
    <phoneticPr fontId="1"/>
  </si>
  <si>
    <t>クルマ</t>
    <phoneticPr fontId="1"/>
  </si>
  <si>
    <t>教育</t>
    <rPh sb="0" eb="2">
      <t>キョウイク</t>
    </rPh>
    <phoneticPr fontId="1"/>
  </si>
  <si>
    <t>生活費</t>
    <rPh sb="0" eb="2">
      <t>セイカツ</t>
    </rPh>
    <rPh sb="2" eb="3">
      <t>ヒ</t>
    </rPh>
    <phoneticPr fontId="1"/>
  </si>
  <si>
    <t>その他</t>
    <rPh sb="2" eb="3">
      <t>ホカ</t>
    </rPh>
    <phoneticPr fontId="1"/>
  </si>
  <si>
    <t>旅行</t>
    <rPh sb="0" eb="2">
      <t>リョコウ</t>
    </rPh>
    <phoneticPr fontId="1"/>
  </si>
  <si>
    <t>収入</t>
    <rPh sb="0" eb="2">
      <t>シュウニュウ</t>
    </rPh>
    <phoneticPr fontId="1"/>
  </si>
  <si>
    <t>支出</t>
    <rPh sb="0" eb="2">
      <t>シシュツ</t>
    </rPh>
    <phoneticPr fontId="1"/>
  </si>
  <si>
    <t>保険料</t>
    <rPh sb="0" eb="3">
      <t>ホケンリョウ</t>
    </rPh>
    <phoneticPr fontId="1"/>
  </si>
  <si>
    <t>合計</t>
    <rPh sb="0" eb="2">
      <t>ゴウケイ</t>
    </rPh>
    <phoneticPr fontId="1"/>
  </si>
  <si>
    <t>家族旅行</t>
    <rPh sb="0" eb="2">
      <t>カゾク</t>
    </rPh>
    <rPh sb="2" eb="4">
      <t>リョコウ</t>
    </rPh>
    <phoneticPr fontId="1"/>
  </si>
  <si>
    <t>車検</t>
    <rPh sb="0" eb="2">
      <t>シャケン</t>
    </rPh>
    <phoneticPr fontId="1"/>
  </si>
  <si>
    <t>健太の高校入学</t>
    <rPh sb="0" eb="2">
      <t>ケンタ</t>
    </rPh>
    <rPh sb="3" eb="5">
      <t>コウコウ</t>
    </rPh>
    <rPh sb="5" eb="7">
      <t>ニュウガク</t>
    </rPh>
    <phoneticPr fontId="1"/>
  </si>
  <si>
    <t>帰省（パパの実家）</t>
    <rPh sb="0" eb="2">
      <t>キセイ</t>
    </rPh>
    <rPh sb="6" eb="8">
      <t>ジッカ</t>
    </rPh>
    <phoneticPr fontId="1"/>
  </si>
  <si>
    <t>帰省（ママの実家）</t>
    <rPh sb="0" eb="2">
      <t>キセイ</t>
    </rPh>
    <phoneticPr fontId="1"/>
  </si>
  <si>
    <t>貯蓄残高</t>
    <rPh sb="0" eb="2">
      <t>チョチク</t>
    </rPh>
    <rPh sb="2" eb="4">
      <t>ザンダカ</t>
    </rPh>
    <phoneticPr fontId="1"/>
  </si>
  <si>
    <t>収入合計</t>
    <rPh sb="0" eb="2">
      <t>シュウニュウ</t>
    </rPh>
    <rPh sb="2" eb="4">
      <t>ゴウケイ</t>
    </rPh>
    <phoneticPr fontId="1"/>
  </si>
  <si>
    <t>前期貯蓄残高</t>
    <rPh sb="0" eb="2">
      <t>ゼンキ</t>
    </rPh>
    <rPh sb="2" eb="4">
      <t>チョチク</t>
    </rPh>
    <rPh sb="4" eb="6">
      <t>ザンダカ</t>
    </rPh>
    <phoneticPr fontId="1"/>
  </si>
  <si>
    <t>2月</t>
    <rPh sb="1" eb="2">
      <t>ガツ</t>
    </rPh>
    <phoneticPr fontId="1"/>
  </si>
  <si>
    <t>健太、中学校入学</t>
    <rPh sb="0" eb="2">
      <t>ケンタ</t>
    </rPh>
    <rPh sb="3" eb="6">
      <t>チュウガッコウ</t>
    </rPh>
    <rPh sb="6" eb="8">
      <t>ニュウガク</t>
    </rPh>
    <phoneticPr fontId="1"/>
  </si>
  <si>
    <t>健太、高校入学</t>
    <rPh sb="0" eb="2">
      <t>ケンタ</t>
    </rPh>
    <rPh sb="3" eb="5">
      <t>コウコウ</t>
    </rPh>
    <rPh sb="5" eb="7">
      <t>ニュウガク</t>
    </rPh>
    <phoneticPr fontId="1"/>
  </si>
  <si>
    <t>まさみ、中学校入学</t>
    <rPh sb="4" eb="7">
      <t>チュウガッコウ</t>
    </rPh>
    <rPh sb="7" eb="9">
      <t>ニュウガク</t>
    </rPh>
    <phoneticPr fontId="1"/>
  </si>
  <si>
    <t>まさみ、高校入学</t>
    <rPh sb="4" eb="6">
      <t>コウコウ</t>
    </rPh>
    <phoneticPr fontId="1"/>
  </si>
  <si>
    <t>まさみ、小学校入学</t>
    <rPh sb="4" eb="7">
      <t>ショウガッコウ</t>
    </rPh>
    <rPh sb="7" eb="9">
      <t>ニュウガク</t>
    </rPh>
    <phoneticPr fontId="1"/>
  </si>
  <si>
    <t>クルマの買い替え</t>
    <rPh sb="4" eb="5">
      <t>カ</t>
    </rPh>
    <rPh sb="6" eb="7">
      <t>カ</t>
    </rPh>
    <phoneticPr fontId="1"/>
  </si>
  <si>
    <t>健太、塾に通う</t>
    <rPh sb="0" eb="2">
      <t>ケンタ</t>
    </rPh>
    <rPh sb="3" eb="4">
      <t>ジュク</t>
    </rPh>
    <rPh sb="5" eb="6">
      <t>カヨ</t>
    </rPh>
    <phoneticPr fontId="1"/>
  </si>
  <si>
    <t>健太、大学入学
まさみ、塾に通う</t>
    <rPh sb="0" eb="2">
      <t>ケンタ</t>
    </rPh>
    <rPh sb="3" eb="5">
      <t>ダイガク</t>
    </rPh>
    <rPh sb="5" eb="7">
      <t>ニュウガク</t>
    </rPh>
    <rPh sb="12" eb="13">
      <t>ジュク</t>
    </rPh>
    <rPh sb="14" eb="15">
      <t>カヨ</t>
    </rPh>
    <phoneticPr fontId="1"/>
  </si>
  <si>
    <t>(B)収入計</t>
    <rPh sb="5" eb="6">
      <t>ケイ</t>
    </rPh>
    <phoneticPr fontId="1"/>
  </si>
  <si>
    <t>（A)支出計</t>
    <rPh sb="3" eb="5">
      <t>シシュツ</t>
    </rPh>
    <rPh sb="5" eb="6">
      <t>ケイ</t>
    </rPh>
    <phoneticPr fontId="1"/>
  </si>
  <si>
    <t>(A)収入-(B)支出</t>
    <rPh sb="3" eb="5">
      <t>シュウニュウ</t>
    </rPh>
    <rPh sb="9" eb="11">
      <t>シシュツ</t>
    </rPh>
    <phoneticPr fontId="1"/>
  </si>
  <si>
    <t>年間支出</t>
    <rPh sb="0" eb="2">
      <t>ネンカン</t>
    </rPh>
    <rPh sb="2" eb="4">
      <t>シシュツ</t>
    </rPh>
    <phoneticPr fontId="1"/>
  </si>
  <si>
    <t>年間収入</t>
    <rPh sb="0" eb="2">
      <t>ネンカン</t>
    </rPh>
    <rPh sb="2" eb="4">
      <t>シュウニュウ</t>
    </rPh>
    <phoneticPr fontId="1"/>
  </si>
  <si>
    <t>名前</t>
    <rPh sb="0" eb="2">
      <t>ナマエ</t>
    </rPh>
    <phoneticPr fontId="1"/>
  </si>
  <si>
    <t>お父さん</t>
    <rPh sb="1" eb="2">
      <t>トウ</t>
    </rPh>
    <phoneticPr fontId="1"/>
  </si>
  <si>
    <t>お母さん</t>
    <rPh sb="1" eb="2">
      <t>カア</t>
    </rPh>
    <phoneticPr fontId="1"/>
  </si>
  <si>
    <t>子ども１</t>
    <rPh sb="0" eb="1">
      <t>コ</t>
    </rPh>
    <phoneticPr fontId="1"/>
  </si>
  <si>
    <t>子ども２</t>
    <rPh sb="0" eb="1">
      <t>コ</t>
    </rPh>
    <phoneticPr fontId="1"/>
  </si>
  <si>
    <t>年のライフ イベント</t>
    <rPh sb="0" eb="1">
      <t>ネン</t>
    </rPh>
    <phoneticPr fontId="1"/>
  </si>
  <si>
    <t>年から 10 年間のライフ イベント</t>
    <rPh sb="0" eb="1">
      <t>ネン</t>
    </rPh>
    <rPh sb="7" eb="8">
      <t>ネン</t>
    </rPh>
    <rPh sb="8" eb="9">
      <t>カン</t>
    </rPh>
    <phoneticPr fontId="1"/>
  </si>
  <si>
    <t>ライフ イベント</t>
    <phoneticPr fontId="1"/>
  </si>
  <si>
    <t>我が家のライフ マネー プラン</t>
    <rPh sb="0" eb="1">
      <t>ワ</t>
    </rPh>
    <rPh sb="2" eb="3">
      <t>ヤ</t>
    </rPh>
    <phoneticPr fontId="1"/>
  </si>
  <si>
    <t>我が家のライフ マネー プラン　使い方</t>
    <rPh sb="0" eb="1">
      <t>ワ</t>
    </rPh>
    <rPh sb="2" eb="3">
      <t>ヤ</t>
    </rPh>
    <rPh sb="16" eb="17">
      <t>ツカ</t>
    </rPh>
    <rPh sb="18" eb="19">
      <t>カタ</t>
    </rPh>
    <phoneticPr fontId="1"/>
  </si>
  <si>
    <t>年から 30年間のライフ イベント</t>
    <rPh sb="0" eb="1">
      <t>ネン</t>
    </rPh>
    <rPh sb="6" eb="7">
      <t>ネン</t>
    </rPh>
    <rPh sb="7" eb="8">
      <t>カン</t>
    </rPh>
    <phoneticPr fontId="1"/>
  </si>
  <si>
    <t>娘：</t>
    <rPh sb="0" eb="1">
      <t>ムスメ</t>
    </rPh>
    <phoneticPr fontId="1"/>
  </si>
  <si>
    <t>夫：</t>
    <rPh sb="0" eb="1">
      <t>オット</t>
    </rPh>
    <phoneticPr fontId="1"/>
  </si>
  <si>
    <t>妻：</t>
    <rPh sb="0" eb="1">
      <t>ツマ</t>
    </rPh>
    <phoneticPr fontId="1"/>
  </si>
  <si>
    <t>息子：</t>
    <rPh sb="0" eb="2">
      <t>ムスコ</t>
    </rPh>
    <phoneticPr fontId="1"/>
  </si>
  <si>
    <t>妻定年再雇用</t>
    <rPh sb="0" eb="1">
      <t>ツマ</t>
    </rPh>
    <rPh sb="1" eb="3">
      <t>テイネン</t>
    </rPh>
    <rPh sb="3" eb="6">
      <t>サイコヨウ</t>
    </rPh>
    <phoneticPr fontId="1"/>
  </si>
  <si>
    <t>夫再就職
(ｱﾙﾊﾞｲﾄ）</t>
    <rPh sb="0" eb="1">
      <t>オット</t>
    </rPh>
    <rPh sb="1" eb="4">
      <t>サイシュウショク</t>
    </rPh>
    <phoneticPr fontId="1"/>
  </si>
  <si>
    <t>夫定年退職
夫年金
受給開始</t>
    <rPh sb="0" eb="1">
      <t>オット</t>
    </rPh>
    <rPh sb="1" eb="5">
      <t>テイネンタイショク</t>
    </rPh>
    <rPh sb="6" eb="7">
      <t>オット</t>
    </rPh>
    <rPh sb="7" eb="9">
      <t>ネンキン</t>
    </rPh>
    <rPh sb="10" eb="12">
      <t>ジュキュウ</t>
    </rPh>
    <rPh sb="12" eb="14">
      <t>カイシ</t>
    </rPh>
    <phoneticPr fontId="1"/>
  </si>
  <si>
    <t>妻定年退職
妻年金
受給開始</t>
    <rPh sb="0" eb="1">
      <t>ツマ</t>
    </rPh>
    <rPh sb="1" eb="5">
      <t>テイネンタイショク</t>
    </rPh>
    <rPh sb="6" eb="7">
      <t>ツマ</t>
    </rPh>
    <rPh sb="7" eb="9">
      <t>ネンキン</t>
    </rPh>
    <rPh sb="10" eb="12">
      <t>ジュキュウ</t>
    </rPh>
    <rPh sb="12" eb="14">
      <t>カイシ</t>
    </rPh>
    <phoneticPr fontId="1"/>
  </si>
  <si>
    <t>妻再就職
(ｱﾙﾊﾞｲﾄ）</t>
    <rPh sb="0" eb="1">
      <t>ツマ</t>
    </rPh>
    <rPh sb="1" eb="4">
      <t>サイシュウショク</t>
    </rPh>
    <phoneticPr fontId="1"/>
  </si>
  <si>
    <t>夫：給与</t>
    <rPh sb="0" eb="1">
      <t>オット</t>
    </rPh>
    <rPh sb="2" eb="4">
      <t>キュウヨ</t>
    </rPh>
    <phoneticPr fontId="1"/>
  </si>
  <si>
    <t>妻：給与</t>
    <rPh sb="0" eb="1">
      <t>ツマ</t>
    </rPh>
    <rPh sb="2" eb="4">
      <t>キュウヨ</t>
    </rPh>
    <phoneticPr fontId="1"/>
  </si>
  <si>
    <t>夫：年金</t>
    <rPh sb="0" eb="1">
      <t>オット</t>
    </rPh>
    <rPh sb="2" eb="4">
      <t>ネンキン</t>
    </rPh>
    <phoneticPr fontId="1"/>
  </si>
  <si>
    <t>妻：年金</t>
    <rPh sb="0" eb="1">
      <t>ツマ</t>
    </rPh>
    <rPh sb="2" eb="4">
      <t>ネンキン</t>
    </rPh>
    <phoneticPr fontId="1"/>
  </si>
  <si>
    <t>夫：退職金</t>
    <rPh sb="0" eb="1">
      <t>オット</t>
    </rPh>
    <rPh sb="2" eb="5">
      <t>タイショクキン</t>
    </rPh>
    <phoneticPr fontId="1"/>
  </si>
  <si>
    <t>妻：退職金</t>
    <rPh sb="0" eb="1">
      <t>ツマ</t>
    </rPh>
    <rPh sb="2" eb="5">
      <t>タイショクキン</t>
    </rPh>
    <phoneticPr fontId="1"/>
  </si>
  <si>
    <t>食費</t>
    <rPh sb="0" eb="2">
      <t>ショクヒ</t>
    </rPh>
    <phoneticPr fontId="1"/>
  </si>
  <si>
    <t>住居費</t>
    <rPh sb="0" eb="3">
      <t>ジュウキョヒ</t>
    </rPh>
    <phoneticPr fontId="1"/>
  </si>
  <si>
    <t>水道光熱費</t>
    <rPh sb="0" eb="5">
      <t>スイドウコウネツヒ</t>
    </rPh>
    <phoneticPr fontId="1"/>
  </si>
  <si>
    <t>家具・家事費</t>
    <rPh sb="0" eb="2">
      <t>カグ</t>
    </rPh>
    <rPh sb="3" eb="5">
      <t>カジ</t>
    </rPh>
    <rPh sb="5" eb="6">
      <t>ヒ</t>
    </rPh>
    <phoneticPr fontId="1"/>
  </si>
  <si>
    <t>保険医療費</t>
    <rPh sb="0" eb="5">
      <t>ホケンイリョウヒ</t>
    </rPh>
    <phoneticPr fontId="1"/>
  </si>
  <si>
    <t>教育費</t>
    <rPh sb="0" eb="3">
      <t>キョウイクヒ</t>
    </rPh>
    <phoneticPr fontId="1"/>
  </si>
  <si>
    <t>教養娯楽費</t>
    <rPh sb="0" eb="5">
      <t>キョウヨウゴラクヒ</t>
    </rPh>
    <phoneticPr fontId="1"/>
  </si>
  <si>
    <t>交際費</t>
    <rPh sb="0" eb="3">
      <t>コウサイヒ</t>
    </rPh>
    <phoneticPr fontId="1"/>
  </si>
  <si>
    <t>その他</t>
    <rPh sb="2" eb="3">
      <t>タ</t>
    </rPh>
    <phoneticPr fontId="1"/>
  </si>
  <si>
    <t>消費支出合計</t>
    <rPh sb="0" eb="4">
      <t>ショウヒシシュツ</t>
    </rPh>
    <rPh sb="4" eb="6">
      <t>ゴウケイ</t>
    </rPh>
    <phoneticPr fontId="1"/>
  </si>
  <si>
    <t>非消費支出</t>
    <rPh sb="0" eb="3">
      <t>ヒショウヒ</t>
    </rPh>
    <rPh sb="3" eb="5">
      <t>シシュツ</t>
    </rPh>
    <phoneticPr fontId="1"/>
  </si>
  <si>
    <t>交通通信費</t>
    <rPh sb="0" eb="5">
      <t>コウツウツウシンヒ</t>
    </rPh>
    <phoneticPr fontId="1"/>
  </si>
  <si>
    <t>衣料美容費</t>
    <rPh sb="0" eb="2">
      <t>イリョウ</t>
    </rPh>
    <rPh sb="2" eb="4">
      <t>ビヨウ</t>
    </rPh>
    <rPh sb="4" eb="5">
      <t>ヒ</t>
    </rPh>
    <phoneticPr fontId="1"/>
  </si>
  <si>
    <t>支出計(/月)</t>
    <rPh sb="0" eb="2">
      <t>シシュツ</t>
    </rPh>
    <rPh sb="2" eb="3">
      <t>ケイ</t>
    </rPh>
    <rPh sb="5" eb="6">
      <t>ツキ</t>
    </rPh>
    <phoneticPr fontId="1"/>
  </si>
  <si>
    <t>（A)支出計(年)</t>
    <rPh sb="3" eb="5">
      <t>シシュツ</t>
    </rPh>
    <rPh sb="5" eb="6">
      <t>ケイ</t>
    </rPh>
    <rPh sb="7" eb="8">
      <t>ネン</t>
    </rPh>
    <phoneticPr fontId="1"/>
  </si>
  <si>
    <t>妻ｱﾙﾊﾞｲﾄ退職</t>
    <rPh sb="0" eb="1">
      <t>ツマ</t>
    </rPh>
    <rPh sb="7" eb="9">
      <t>タイショク</t>
    </rPh>
    <phoneticPr fontId="1"/>
  </si>
  <si>
    <t>夫ｱﾙﾊﾞｲﾄ退職</t>
    <rPh sb="0" eb="1">
      <t>オット</t>
    </rPh>
    <rPh sb="7" eb="9">
      <t>タイショク</t>
    </rPh>
    <phoneticPr fontId="1"/>
  </si>
  <si>
    <t>夫死亡</t>
    <rPh sb="0" eb="3">
      <t>オットシボウ</t>
    </rPh>
    <phoneticPr fontId="1"/>
  </si>
  <si>
    <t>－</t>
    <phoneticPr fontId="1"/>
  </si>
  <si>
    <t>妻は夫の
遺族年金受給
単身世帯支出</t>
    <rPh sb="0" eb="1">
      <t>ツマ</t>
    </rPh>
    <rPh sb="2" eb="3">
      <t>オット</t>
    </rPh>
    <rPh sb="5" eb="9">
      <t>イゾクネンキン</t>
    </rPh>
    <rPh sb="9" eb="11">
      <t>ジュキュウ</t>
    </rPh>
    <rPh sb="12" eb="14">
      <t>タンシン</t>
    </rPh>
    <rPh sb="14" eb="16">
      <t>セタイ</t>
    </rPh>
    <rPh sb="16" eb="18">
      <t>シシュツ</t>
    </rPh>
    <phoneticPr fontId="1"/>
  </si>
  <si>
    <t>娘の住宅購入資金贈与</t>
    <rPh sb="0" eb="1">
      <t>ムスメ</t>
    </rPh>
    <rPh sb="2" eb="4">
      <t>ジュウタク</t>
    </rPh>
    <rPh sb="4" eb="6">
      <t>コウニュウ</t>
    </rPh>
    <rPh sb="6" eb="8">
      <t>シキン</t>
    </rPh>
    <rPh sb="8" eb="10">
      <t>ゾウヨ</t>
    </rPh>
    <phoneticPr fontId="1"/>
  </si>
  <si>
    <t>息子の住宅購入資金贈与</t>
    <rPh sb="0" eb="2">
      <t>ムスコ</t>
    </rPh>
    <rPh sb="3" eb="5">
      <t>ジュウタク</t>
    </rPh>
    <rPh sb="5" eb="7">
      <t>コウニュウ</t>
    </rPh>
    <rPh sb="7" eb="9">
      <t>シキン</t>
    </rPh>
    <rPh sb="9" eb="11">
      <t>ゾウヨ</t>
    </rPh>
    <phoneticPr fontId="1"/>
  </si>
  <si>
    <t>娘結婚式</t>
    <rPh sb="0" eb="4">
      <t>ムスメケッコンシキ</t>
    </rPh>
    <phoneticPr fontId="1"/>
  </si>
  <si>
    <t>息子結婚式</t>
    <rPh sb="0" eb="5">
      <t>ムスコケッコンシキ</t>
    </rPh>
    <phoneticPr fontId="1"/>
  </si>
  <si>
    <t>特別の支出ﾗｲﾌｲﾍﾞﾝﾄ</t>
    <rPh sb="0" eb="2">
      <t>トクベツ</t>
    </rPh>
    <rPh sb="3" eb="5">
      <t>シシュツ</t>
    </rPh>
    <phoneticPr fontId="1"/>
  </si>
  <si>
    <t>ﾘﾌｫｰﾑ・住替え</t>
    <rPh sb="6" eb="8">
      <t>スミカ</t>
    </rPh>
    <phoneticPr fontId="1"/>
  </si>
  <si>
    <t>要介護</t>
    <rPh sb="0" eb="3">
      <t>ヨウカイゴ</t>
    </rPh>
    <phoneticPr fontId="1"/>
  </si>
  <si>
    <t>老人ﾎｰﾑへ入居</t>
    <rPh sb="0" eb="2">
      <t>ロウジン</t>
    </rPh>
    <rPh sb="6" eb="8">
      <t>ニュウキョ</t>
    </rPh>
    <phoneticPr fontId="1"/>
  </si>
  <si>
    <t>親の相続</t>
    <rPh sb="0" eb="1">
      <t>オヤ</t>
    </rPh>
    <rPh sb="2" eb="4">
      <t>ソウゾク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</si>
</sst>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 #&quot;万&quot;&quot;円&quot;\ "/>
    <numFmt numFmtId="177" formatCode="_ * #&quot;歳&quot;\ "/>
    <numFmt numFmtId="178" formatCode="0_ "/>
  </numFmts>
  <fonts count="2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6"/>
      <color theme="1"/>
      <name val="メイリオ"/>
      <family val="3"/>
      <charset val="128"/>
    </font>
    <font>
      <b/>
      <sz val="12"/>
      <color theme="0"/>
      <name val="ＭＳ Ｐゴシック"/>
      <family val="3"/>
      <charset val="128"/>
      <scheme val="minor"/>
    </font>
    <font>
      <sz val="11"/>
      <color rgb="FFFF0000"/>
      <name val="ＭＳ Ｐゴシック"/>
      <family val="2"/>
      <charset val="128"/>
      <scheme val="minor"/>
    </font>
    <font>
      <b/>
      <sz val="22"/>
      <color theme="0"/>
      <name val="Meiryo UI"/>
      <family val="3"/>
      <charset val="128"/>
    </font>
    <font>
      <sz val="11"/>
      <color theme="1"/>
      <name val="ＭＳ Ｐ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sz val="9"/>
      <color theme="1"/>
      <name val="メイリオ"/>
      <family val="3"/>
      <charset val="128"/>
    </font>
    <font>
      <b/>
      <sz val="14"/>
      <color theme="1"/>
      <name val="メイリオ"/>
      <family val="3"/>
      <charset val="128"/>
    </font>
    <font>
      <sz val="10"/>
      <color theme="1"/>
      <name val="メイリオ"/>
      <family val="3"/>
      <charset val="128"/>
    </font>
    <font>
      <b/>
      <sz val="10"/>
      <color theme="1"/>
      <name val="メイリオ"/>
      <family val="3"/>
      <charset val="128"/>
    </font>
    <font>
      <b/>
      <sz val="18"/>
      <color theme="0"/>
      <name val="メイリオ"/>
      <family val="3"/>
      <charset val="128"/>
    </font>
    <font>
      <sz val="14"/>
      <color theme="1"/>
      <name val="メイリオ"/>
      <family val="3"/>
      <charset val="128"/>
    </font>
    <font>
      <b/>
      <sz val="14"/>
      <color theme="0"/>
      <name val="メイリオ"/>
      <family val="3"/>
      <charset val="128"/>
    </font>
    <font>
      <sz val="11"/>
      <color rgb="FF0000CC"/>
      <name val="メイリオ"/>
      <family val="3"/>
      <charset val="128"/>
    </font>
  </fonts>
  <fills count="17">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theme="1"/>
        <bgColor indexed="64"/>
      </patternFill>
    </fill>
    <fill>
      <patternFill patternType="solid">
        <fgColor rgb="FF0099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rgb="FFCC6600"/>
      </left>
      <right style="medium">
        <color rgb="FFCC6600"/>
      </right>
      <top style="medium">
        <color rgb="FFCC6600"/>
      </top>
      <bottom style="medium">
        <color rgb="FFCC6600"/>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5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right" vertical="center"/>
    </xf>
    <xf numFmtId="0" fontId="3" fillId="0" borderId="0" xfId="0" applyFont="1" applyAlignment="1">
      <alignment vertical="top" textRotation="255" wrapText="1"/>
    </xf>
    <xf numFmtId="0" fontId="4" fillId="0" borderId="0" xfId="0" applyFont="1">
      <alignment vertical="center"/>
    </xf>
    <xf numFmtId="0" fontId="0" fillId="0" borderId="5" xfId="0" applyBorder="1">
      <alignment vertical="center"/>
    </xf>
    <xf numFmtId="0" fontId="0" fillId="0" borderId="11" xfId="0" applyBorder="1">
      <alignment vertical="center"/>
    </xf>
    <xf numFmtId="0" fontId="2" fillId="0" borderId="16" xfId="0" applyFont="1" applyBorder="1" applyAlignment="1">
      <alignment vertical="top" textRotation="255" wrapText="1"/>
    </xf>
    <xf numFmtId="0" fontId="3" fillId="0" borderId="16" xfId="0" applyFont="1" applyBorder="1" applyAlignment="1">
      <alignment vertical="top" textRotation="255" wrapText="1"/>
    </xf>
    <xf numFmtId="0" fontId="3" fillId="0" borderId="18" xfId="0" applyFont="1" applyBorder="1" applyAlignment="1">
      <alignment vertical="top" textRotation="255" wrapText="1"/>
    </xf>
    <xf numFmtId="0" fontId="0" fillId="0" borderId="11" xfId="0" applyBorder="1" applyAlignment="1">
      <alignment horizontal="right" vertical="center"/>
    </xf>
    <xf numFmtId="0" fontId="0" fillId="0" borderId="3" xfId="0" applyBorder="1" applyAlignment="1">
      <alignment horizontal="right" vertical="center"/>
    </xf>
    <xf numFmtId="0" fontId="0" fillId="0" borderId="5" xfId="0" applyBorder="1" applyAlignment="1">
      <alignment horizontal="righ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0" fillId="0" borderId="22" xfId="0" applyBorder="1" applyAlignment="1">
      <alignment horizontal="right" vertical="center"/>
    </xf>
    <xf numFmtId="0" fontId="0" fillId="0" borderId="20" xfId="0" applyBorder="1">
      <alignment vertical="center"/>
    </xf>
    <xf numFmtId="0" fontId="0" fillId="0" borderId="24" xfId="0" applyBorder="1">
      <alignment vertical="center"/>
    </xf>
    <xf numFmtId="177" fontId="0" fillId="0" borderId="1" xfId="0" applyNumberFormat="1" applyBorder="1">
      <alignment vertical="center"/>
    </xf>
    <xf numFmtId="177" fontId="0" fillId="0" borderId="11" xfId="0" applyNumberFormat="1" applyBorder="1">
      <alignment vertical="center"/>
    </xf>
    <xf numFmtId="177" fontId="0" fillId="0" borderId="13" xfId="0" applyNumberFormat="1" applyBorder="1">
      <alignment vertical="center"/>
    </xf>
    <xf numFmtId="177" fontId="0" fillId="0" borderId="14" xfId="0" applyNumberFormat="1" applyBorder="1">
      <alignment vertical="center"/>
    </xf>
    <xf numFmtId="0" fontId="0" fillId="2" borderId="0" xfId="0" applyFill="1">
      <alignment vertical="center"/>
    </xf>
    <xf numFmtId="0" fontId="6" fillId="0" borderId="26" xfId="0" applyFont="1" applyBorder="1" applyAlignment="1">
      <alignment horizontal="center" vertical="center"/>
    </xf>
    <xf numFmtId="0" fontId="5" fillId="7" borderId="15" xfId="0" applyFont="1" applyFill="1" applyBorder="1" applyAlignment="1">
      <alignment horizontal="center" vertical="center"/>
    </xf>
    <xf numFmtId="0" fontId="0" fillId="0" borderId="19" xfId="0" applyBorder="1" applyAlignment="1">
      <alignment horizontal="right" vertical="center"/>
    </xf>
    <xf numFmtId="0" fontId="4" fillId="0" borderId="17" xfId="0" applyFont="1" applyBorder="1" applyAlignment="1">
      <alignment horizontal="center" vertical="center"/>
    </xf>
    <xf numFmtId="176" fontId="7" fillId="0" borderId="2" xfId="0" applyNumberFormat="1" applyFont="1" applyBorder="1">
      <alignment vertical="center"/>
    </xf>
    <xf numFmtId="0" fontId="0" fillId="2" borderId="10" xfId="0" applyFill="1" applyBorder="1">
      <alignment vertical="center"/>
    </xf>
    <xf numFmtId="0" fontId="5" fillId="2" borderId="15" xfId="0" applyFont="1" applyFill="1" applyBorder="1" applyAlignment="1">
      <alignment horizontal="center" vertical="center"/>
    </xf>
    <xf numFmtId="0" fontId="0" fillId="6" borderId="0" xfId="0" applyFill="1">
      <alignment vertical="center"/>
    </xf>
    <xf numFmtId="176" fontId="7" fillId="6" borderId="6" xfId="0" applyNumberFormat="1" applyFont="1" applyFill="1" applyBorder="1">
      <alignment vertical="center"/>
    </xf>
    <xf numFmtId="0" fontId="5" fillId="7" borderId="4"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9"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4" xfId="0" applyFont="1" applyFill="1" applyBorder="1" applyAlignment="1">
      <alignment horizontal="center" vertical="center"/>
    </xf>
    <xf numFmtId="0" fontId="7" fillId="4" borderId="12"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0" fillId="8" borderId="10" xfId="0" applyFill="1" applyBorder="1">
      <alignment vertical="center"/>
    </xf>
    <xf numFmtId="0" fontId="0" fillId="8" borderId="21" xfId="0" applyFill="1" applyBorder="1">
      <alignment vertical="center"/>
    </xf>
    <xf numFmtId="176" fontId="7" fillId="8" borderId="13" xfId="0" applyNumberFormat="1" applyFont="1" applyFill="1" applyBorder="1">
      <alignment vertical="center"/>
    </xf>
    <xf numFmtId="176" fontId="7" fillId="8" borderId="14" xfId="0" applyNumberFormat="1" applyFont="1" applyFill="1" applyBorder="1">
      <alignment vertical="center"/>
    </xf>
    <xf numFmtId="176" fontId="7" fillId="8" borderId="6" xfId="0" applyNumberFormat="1" applyFont="1" applyFill="1" applyBorder="1">
      <alignment vertical="center"/>
    </xf>
    <xf numFmtId="0" fontId="6" fillId="2" borderId="0" xfId="0" applyFont="1" applyFill="1" applyAlignment="1">
      <alignment horizontal="left" vertical="center"/>
    </xf>
    <xf numFmtId="0" fontId="6" fillId="5" borderId="26" xfId="0" applyFont="1" applyFill="1" applyBorder="1" applyAlignment="1">
      <alignment horizontal="center" vertical="center"/>
    </xf>
    <xf numFmtId="0" fontId="0" fillId="2" borderId="12" xfId="0" applyFill="1" applyBorder="1">
      <alignment vertical="center"/>
    </xf>
    <xf numFmtId="176" fontId="7" fillId="9" borderId="12" xfId="0" applyNumberFormat="1" applyFont="1" applyFill="1" applyBorder="1" applyAlignment="1">
      <alignment horizontal="center" vertical="center"/>
    </xf>
    <xf numFmtId="176" fontId="5" fillId="9" borderId="13" xfId="0" applyNumberFormat="1" applyFont="1" applyFill="1" applyBorder="1">
      <alignment vertical="center"/>
    </xf>
    <xf numFmtId="176" fontId="5" fillId="9" borderId="14" xfId="0" applyNumberFormat="1" applyFont="1" applyFill="1" applyBorder="1">
      <alignment vertical="center"/>
    </xf>
    <xf numFmtId="176" fontId="7" fillId="9" borderId="6" xfId="0" applyNumberFormat="1" applyFont="1" applyFill="1" applyBorder="1" applyAlignment="1">
      <alignment horizontal="right" vertical="center"/>
    </xf>
    <xf numFmtId="0" fontId="5" fillId="10" borderId="25" xfId="0" applyFont="1" applyFill="1" applyBorder="1" applyAlignment="1">
      <alignment horizontal="center" vertical="center"/>
    </xf>
    <xf numFmtId="176" fontId="7" fillId="4" borderId="13" xfId="0" applyNumberFormat="1" applyFont="1" applyFill="1" applyBorder="1">
      <alignment vertical="center"/>
    </xf>
    <xf numFmtId="176" fontId="7" fillId="4" borderId="14" xfId="0" applyNumberFormat="1" applyFont="1" applyFill="1" applyBorder="1">
      <alignment vertical="center"/>
    </xf>
    <xf numFmtId="176" fontId="7" fillId="4" borderId="6" xfId="0" applyNumberFormat="1" applyFont="1" applyFill="1" applyBorder="1">
      <alignment vertical="center"/>
    </xf>
    <xf numFmtId="0" fontId="0" fillId="8" borderId="23" xfId="0" applyFill="1" applyBorder="1">
      <alignment vertical="center"/>
    </xf>
    <xf numFmtId="0" fontId="8" fillId="2" borderId="0" xfId="0" applyFont="1" applyFill="1" applyAlignment="1">
      <alignment horizontal="left" vertical="center"/>
    </xf>
    <xf numFmtId="0" fontId="8" fillId="6" borderId="0" xfId="0" applyFont="1" applyFill="1">
      <alignment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0" fillId="6" borderId="10" xfId="0" applyFill="1" applyBorder="1">
      <alignment vertical="center"/>
    </xf>
    <xf numFmtId="0" fontId="7" fillId="7" borderId="12" xfId="0" applyFont="1" applyFill="1" applyBorder="1" applyAlignment="1">
      <alignment horizontal="center" vertical="center"/>
    </xf>
    <xf numFmtId="176" fontId="7" fillId="6" borderId="13" xfId="0" applyNumberFormat="1" applyFont="1" applyFill="1" applyBorder="1">
      <alignment vertical="center"/>
    </xf>
    <xf numFmtId="176" fontId="7" fillId="6" borderId="14" xfId="0" applyNumberFormat="1" applyFont="1" applyFill="1" applyBorder="1">
      <alignment vertical="center"/>
    </xf>
    <xf numFmtId="0" fontId="3" fillId="0" borderId="17" xfId="0" applyFont="1" applyBorder="1" applyAlignment="1">
      <alignment vertical="top" textRotation="255" wrapText="1"/>
    </xf>
    <xf numFmtId="0" fontId="2" fillId="0" borderId="0" xfId="0" applyFont="1" applyAlignment="1">
      <alignment vertical="top" textRotation="255" wrapText="1"/>
    </xf>
    <xf numFmtId="0" fontId="5" fillId="0" borderId="0" xfId="0" applyFont="1" applyAlignment="1">
      <alignment horizontal="center" vertical="center"/>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0" fillId="11" borderId="0" xfId="0" applyFill="1">
      <alignment vertical="center"/>
    </xf>
    <xf numFmtId="0" fontId="0" fillId="12" borderId="0" xfId="0" applyFill="1">
      <alignment vertical="center"/>
    </xf>
    <xf numFmtId="0" fontId="10" fillId="13" borderId="0" xfId="0" applyFont="1" applyFill="1">
      <alignment vertical="center"/>
    </xf>
    <xf numFmtId="0" fontId="11" fillId="11" borderId="0" xfId="0" applyFont="1" applyFill="1">
      <alignment vertical="center"/>
    </xf>
    <xf numFmtId="176" fontId="7" fillId="6" borderId="0" xfId="0" applyNumberFormat="1" applyFont="1" applyFill="1">
      <alignment vertical="center"/>
    </xf>
    <xf numFmtId="176" fontId="7" fillId="2" borderId="0" xfId="0" applyNumberFormat="1" applyFont="1" applyFill="1">
      <alignment vertical="center"/>
    </xf>
    <xf numFmtId="0" fontId="0" fillId="14" borderId="0" xfId="0" applyFill="1">
      <alignment vertical="center"/>
    </xf>
    <xf numFmtId="0" fontId="11" fillId="12" borderId="0" xfId="0" applyFont="1" applyFill="1">
      <alignment vertical="center"/>
    </xf>
    <xf numFmtId="0" fontId="0" fillId="15" borderId="0" xfId="0" applyFill="1">
      <alignment vertical="center"/>
    </xf>
    <xf numFmtId="0" fontId="11" fillId="15" borderId="0" xfId="0" applyFont="1" applyFill="1">
      <alignment vertical="center"/>
    </xf>
    <xf numFmtId="0" fontId="13" fillId="14" borderId="0" xfId="0" applyFont="1" applyFill="1">
      <alignment vertical="center"/>
    </xf>
    <xf numFmtId="0" fontId="13" fillId="12" borderId="0" xfId="0" applyFont="1" applyFill="1">
      <alignment vertical="center"/>
    </xf>
    <xf numFmtId="0" fontId="13" fillId="0" borderId="0" xfId="0" applyFont="1">
      <alignment vertical="center"/>
    </xf>
    <xf numFmtId="0" fontId="13" fillId="2" borderId="0" xfId="0" applyFont="1" applyFill="1">
      <alignment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3" fillId="2" borderId="10" xfId="0" applyFont="1" applyFill="1" applyBorder="1" applyProtection="1">
      <alignment vertical="center"/>
      <protection locked="0"/>
    </xf>
    <xf numFmtId="177" fontId="13" fillId="0" borderId="1" xfId="0" applyNumberFormat="1" applyFont="1" applyBorder="1" applyProtection="1">
      <alignment vertical="center"/>
      <protection locked="0"/>
    </xf>
    <xf numFmtId="177" fontId="13" fillId="0" borderId="1" xfId="0" applyNumberFormat="1" applyFont="1" applyBorder="1">
      <alignment vertical="center"/>
    </xf>
    <xf numFmtId="0" fontId="13" fillId="2" borderId="10" xfId="0" applyFont="1" applyFill="1" applyBorder="1">
      <alignment vertical="center"/>
    </xf>
    <xf numFmtId="177" fontId="13" fillId="0" borderId="27" xfId="0" applyNumberFormat="1" applyFont="1" applyBorder="1">
      <alignment vertical="center"/>
    </xf>
    <xf numFmtId="177" fontId="13" fillId="0" borderId="11" xfId="0" applyNumberFormat="1" applyFont="1" applyBorder="1">
      <alignment vertical="center"/>
    </xf>
    <xf numFmtId="0" fontId="13" fillId="2" borderId="12" xfId="0" applyFont="1" applyFill="1" applyBorder="1">
      <alignment vertical="center"/>
    </xf>
    <xf numFmtId="177" fontId="13" fillId="0" borderId="13" xfId="0" applyNumberFormat="1" applyFont="1" applyBorder="1">
      <alignment vertical="center"/>
    </xf>
    <xf numFmtId="177" fontId="13" fillId="0" borderId="28" xfId="0" applyNumberFormat="1" applyFont="1" applyBorder="1">
      <alignment vertical="center"/>
    </xf>
    <xf numFmtId="177" fontId="13" fillId="0" borderId="14" xfId="0" applyNumberFormat="1" applyFont="1" applyBorder="1">
      <alignment vertical="center"/>
    </xf>
    <xf numFmtId="0" fontId="16" fillId="0" borderId="0" xfId="0" applyFont="1" applyAlignment="1">
      <alignment vertical="top" textRotation="255" wrapText="1"/>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3" fillId="0" borderId="0" xfId="0" applyFont="1" applyAlignment="1">
      <alignment horizontal="center" vertical="center"/>
    </xf>
    <xf numFmtId="0" fontId="15" fillId="7" borderId="4" xfId="0" applyFont="1" applyFill="1" applyBorder="1" applyAlignment="1">
      <alignment horizontal="center" vertical="center"/>
    </xf>
    <xf numFmtId="0" fontId="13" fillId="6" borderId="10" xfId="0" applyFont="1" applyFill="1" applyBorder="1" applyProtection="1">
      <alignment vertical="center"/>
      <protection locked="0"/>
    </xf>
    <xf numFmtId="0" fontId="14" fillId="7" borderId="12" xfId="0" applyFont="1" applyFill="1" applyBorder="1" applyAlignment="1">
      <alignment horizontal="center" vertical="center"/>
    </xf>
    <xf numFmtId="0" fontId="17" fillId="0" borderId="0" xfId="0" applyFont="1">
      <alignment vertical="center"/>
    </xf>
    <xf numFmtId="0" fontId="13" fillId="0" borderId="0" xfId="0" applyFont="1" applyAlignment="1">
      <alignment horizontal="right" vertical="center"/>
    </xf>
    <xf numFmtId="0" fontId="15" fillId="10" borderId="7" xfId="0" applyFont="1" applyFill="1" applyBorder="1" applyAlignment="1">
      <alignment horizontal="center" vertical="center"/>
    </xf>
    <xf numFmtId="0" fontId="15" fillId="10" borderId="8" xfId="0" applyFont="1" applyFill="1" applyBorder="1" applyAlignment="1">
      <alignment horizontal="center" vertical="center"/>
    </xf>
    <xf numFmtId="0" fontId="18" fillId="2" borderId="15" xfId="0" applyFont="1" applyFill="1" applyBorder="1" applyAlignment="1">
      <alignment horizontal="center" vertical="center"/>
    </xf>
    <xf numFmtId="0" fontId="18" fillId="0" borderId="1" xfId="0" applyFont="1" applyBorder="1" applyAlignment="1" applyProtection="1">
      <alignment horizontal="center" vertical="center" wrapText="1"/>
      <protection locked="0"/>
    </xf>
    <xf numFmtId="0" fontId="19" fillId="7" borderId="15" xfId="0" applyFont="1" applyFill="1" applyBorder="1" applyAlignment="1">
      <alignment horizontal="center" vertical="center"/>
    </xf>
    <xf numFmtId="38" fontId="13" fillId="0" borderId="1" xfId="1" applyFont="1" applyBorder="1" applyAlignment="1" applyProtection="1">
      <alignment vertical="center" shrinkToFit="1"/>
      <protection locked="0"/>
    </xf>
    <xf numFmtId="38" fontId="14" fillId="6" borderId="13" xfId="1" applyFont="1" applyFill="1" applyBorder="1" applyAlignment="1">
      <alignment vertical="center" shrinkToFit="1"/>
    </xf>
    <xf numFmtId="38" fontId="13" fillId="0" borderId="5" xfId="1" applyFont="1" applyBorder="1" applyAlignment="1">
      <alignment vertical="center" shrinkToFit="1"/>
    </xf>
    <xf numFmtId="38" fontId="14" fillId="6" borderId="6" xfId="1" applyFont="1" applyFill="1" applyBorder="1" applyAlignment="1">
      <alignment vertical="center" shrinkToFit="1"/>
    </xf>
    <xf numFmtId="38" fontId="18" fillId="0" borderId="1" xfId="1" applyFont="1" applyBorder="1" applyAlignment="1" applyProtection="1">
      <alignment horizontal="right" vertical="center" shrinkToFit="1"/>
      <protection locked="0"/>
    </xf>
    <xf numFmtId="38" fontId="18" fillId="0" borderId="27" xfId="1" applyFont="1" applyBorder="1" applyAlignment="1" applyProtection="1">
      <alignment horizontal="right" vertical="center" shrinkToFit="1"/>
      <protection locked="0"/>
    </xf>
    <xf numFmtId="38" fontId="18" fillId="0" borderId="11" xfId="1" applyFont="1" applyBorder="1" applyAlignment="1" applyProtection="1">
      <alignment horizontal="right" vertical="center" shrinkToFit="1"/>
      <protection locked="0"/>
    </xf>
    <xf numFmtId="38" fontId="19" fillId="6" borderId="13" xfId="1" applyFont="1" applyFill="1" applyBorder="1" applyAlignment="1">
      <alignment vertical="center" shrinkToFit="1"/>
    </xf>
    <xf numFmtId="0" fontId="13" fillId="6" borderId="21" xfId="0" applyFont="1" applyFill="1" applyBorder="1" applyProtection="1">
      <alignment vertical="center"/>
      <protection locked="0"/>
    </xf>
    <xf numFmtId="38" fontId="13" fillId="0" borderId="3" xfId="1" applyFont="1" applyBorder="1" applyAlignment="1" applyProtection="1">
      <alignment vertical="center" shrinkToFit="1"/>
      <protection locked="0"/>
    </xf>
    <xf numFmtId="38" fontId="13" fillId="0" borderId="20" xfId="1" applyFont="1" applyBorder="1" applyAlignment="1" applyProtection="1">
      <alignment vertical="center" shrinkToFit="1"/>
      <protection locked="0"/>
    </xf>
    <xf numFmtId="0" fontId="13" fillId="16" borderId="15" xfId="0" applyFont="1" applyFill="1" applyBorder="1" applyProtection="1">
      <alignment vertical="center"/>
      <protection locked="0"/>
    </xf>
    <xf numFmtId="38" fontId="13" fillId="0" borderId="16" xfId="1" applyFont="1" applyBorder="1" applyAlignment="1" applyProtection="1">
      <alignment vertical="center" shrinkToFit="1"/>
      <protection locked="0"/>
    </xf>
    <xf numFmtId="0" fontId="14" fillId="7" borderId="12" xfId="0" applyFont="1" applyFill="1" applyBorder="1" applyAlignment="1">
      <alignment horizontal="center" vertical="center" shrinkToFit="1"/>
    </xf>
    <xf numFmtId="38" fontId="14" fillId="9" borderId="12" xfId="1" applyFont="1" applyFill="1" applyBorder="1" applyAlignment="1" applyProtection="1">
      <alignment horizontal="center" vertical="center" shrinkToFit="1"/>
      <protection locked="0"/>
    </xf>
    <xf numFmtId="38" fontId="15" fillId="9" borderId="13" xfId="1" applyFont="1" applyFill="1" applyBorder="1" applyAlignment="1">
      <alignment vertical="center" shrinkToFit="1"/>
    </xf>
    <xf numFmtId="38" fontId="17" fillId="0" borderId="16" xfId="1" applyFont="1" applyBorder="1" applyAlignment="1">
      <alignment horizontal="center" vertical="center" shrinkToFit="1"/>
    </xf>
    <xf numFmtId="38" fontId="13" fillId="0" borderId="5" xfId="1" applyFont="1" applyBorder="1" applyAlignment="1">
      <alignment horizontal="right" vertical="center" shrinkToFit="1"/>
    </xf>
    <xf numFmtId="38" fontId="14" fillId="0" borderId="2" xfId="1" applyFont="1" applyBorder="1" applyAlignment="1">
      <alignment vertical="center" shrinkToFit="1"/>
    </xf>
    <xf numFmtId="38" fontId="13" fillId="0" borderId="0" xfId="1" applyFont="1" applyAlignment="1">
      <alignment horizontal="right" vertical="center" shrinkToFit="1"/>
    </xf>
    <xf numFmtId="38" fontId="15" fillId="10" borderId="25" xfId="1" applyFont="1" applyFill="1" applyBorder="1" applyAlignment="1">
      <alignment horizontal="center" vertical="center" shrinkToFit="1"/>
    </xf>
    <xf numFmtId="38" fontId="14" fillId="9" borderId="6" xfId="1" applyFont="1" applyFill="1" applyBorder="1" applyAlignment="1">
      <alignment horizontal="right" vertical="center" shrinkToFit="1"/>
    </xf>
    <xf numFmtId="0" fontId="16" fillId="0" borderId="1" xfId="0" applyFont="1" applyBorder="1" applyAlignment="1" applyProtection="1">
      <alignment horizontal="center" vertical="center" wrapText="1"/>
      <protection locked="0"/>
    </xf>
    <xf numFmtId="178" fontId="13" fillId="0" borderId="1" xfId="0" applyNumberFormat="1" applyFont="1" applyBorder="1">
      <alignment vertical="center"/>
    </xf>
    <xf numFmtId="178" fontId="13" fillId="0" borderId="1" xfId="0" applyNumberFormat="1" applyFont="1" applyBorder="1" applyAlignment="1">
      <alignment horizontal="center" vertical="center" shrinkToFit="1"/>
    </xf>
    <xf numFmtId="38" fontId="18" fillId="0" borderId="1" xfId="1" quotePrefix="1" applyFont="1" applyBorder="1" applyAlignment="1" applyProtection="1">
      <alignment horizontal="center" vertical="center" shrinkToFit="1"/>
      <protection locked="0"/>
    </xf>
    <xf numFmtId="0" fontId="20" fillId="12" borderId="0" xfId="0" applyFont="1" applyFill="1">
      <alignment vertical="center"/>
    </xf>
    <xf numFmtId="0" fontId="21" fillId="2" borderId="0" xfId="0" applyFont="1" applyFill="1">
      <alignment vertical="center"/>
    </xf>
    <xf numFmtId="0" fontId="17" fillId="5"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176" fontId="17" fillId="2" borderId="0" xfId="0" applyNumberFormat="1" applyFont="1" applyFill="1">
      <alignment vertical="center"/>
    </xf>
    <xf numFmtId="0" fontId="21" fillId="0" borderId="0" xfId="0" applyFont="1">
      <alignment vertical="center"/>
    </xf>
    <xf numFmtId="0" fontId="17" fillId="0" borderId="0" xfId="0" applyFont="1" applyAlignment="1">
      <alignment horizontal="left" vertical="center"/>
    </xf>
    <xf numFmtId="0" fontId="13" fillId="6" borderId="23" xfId="0" applyFont="1" applyFill="1" applyBorder="1" applyAlignment="1" applyProtection="1">
      <alignment vertical="center" shrinkToFit="1"/>
      <protection locked="0"/>
    </xf>
    <xf numFmtId="0" fontId="23" fillId="6" borderId="23" xfId="0" applyFont="1" applyFill="1" applyBorder="1" applyProtection="1">
      <alignment vertical="center"/>
      <protection locked="0"/>
    </xf>
    <xf numFmtId="0" fontId="23" fillId="6" borderId="10" xfId="0" applyFont="1" applyFill="1" applyBorder="1" applyProtection="1">
      <alignment vertical="center"/>
      <protection locked="0"/>
    </xf>
    <xf numFmtId="0" fontId="22" fillId="2" borderId="0" xfId="0" applyFont="1" applyFill="1" applyAlignment="1">
      <alignment horizontal="center" vertical="center"/>
    </xf>
    <xf numFmtId="0" fontId="9" fillId="6" borderId="0" xfId="0" applyFont="1" applyFill="1" applyAlignment="1">
      <alignment horizontal="center" vertical="center"/>
    </xf>
    <xf numFmtId="0" fontId="9" fillId="2" borderId="0" xfId="0" applyFont="1" applyFill="1" applyAlignment="1">
      <alignment horizontal="center" vertical="center"/>
    </xf>
    <xf numFmtId="38" fontId="13" fillId="0" borderId="0" xfId="0" applyNumberFormat="1" applyFo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00"/>
      <color rgb="FF0000CC"/>
      <color rgb="FF0099FF"/>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メイリオ" panose="020B0604030504040204" pitchFamily="50" charset="-128"/>
                <a:ea typeface="メイリオ" panose="020B0604030504040204" pitchFamily="50" charset="-128"/>
                <a:cs typeface="+mj-cs"/>
              </a:defRPr>
            </a:pPr>
            <a:r>
              <a:rPr lang="en-US" altLang="ja-JP" sz="1400" b="1">
                <a:latin typeface="メイリオ" panose="020B0604030504040204" pitchFamily="50" charset="-128"/>
                <a:ea typeface="メイリオ" panose="020B0604030504040204" pitchFamily="50" charset="-128"/>
              </a:rPr>
              <a:t>30</a:t>
            </a:r>
            <a:r>
              <a:rPr lang="ja-JP" altLang="en-US" sz="1400" b="1">
                <a:latin typeface="メイリオ" panose="020B0604030504040204" pitchFamily="50" charset="-128"/>
                <a:ea typeface="メイリオ" panose="020B0604030504040204" pitchFamily="50" charset="-128"/>
              </a:rPr>
              <a:t>年間にかかるお金</a:t>
            </a:r>
            <a:endParaRPr lang="ja-JP" sz="1400" b="1">
              <a:latin typeface="メイリオ" panose="020B0604030504040204" pitchFamily="50" charset="-128"/>
              <a:ea typeface="メイリオ" panose="020B0604030504040204" pitchFamily="50" charset="-128"/>
            </a:endParaRPr>
          </a:p>
        </c:rich>
      </c:tx>
      <c:layout>
        <c:manualLayout>
          <c:xMode val="edge"/>
          <c:yMode val="edge"/>
          <c:x val="8.8973794849315033E-3"/>
          <c:y val="2.6418018336600915E-2"/>
        </c:manualLayout>
      </c:layout>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メイリオ" panose="020B0604030504040204" pitchFamily="50" charset="-128"/>
              <a:ea typeface="メイリオ" panose="020B0604030504040204" pitchFamily="50" charset="-128"/>
              <a:cs typeface="+mj-cs"/>
            </a:defRPr>
          </a:pPr>
          <a:endParaRPr lang="ja-JP"/>
        </a:p>
      </c:txPr>
    </c:title>
    <c:autoTitleDeleted val="0"/>
    <c:plotArea>
      <c:layout/>
      <c:barChart>
        <c:barDir val="col"/>
        <c:grouping val="clustered"/>
        <c:varyColors val="0"/>
        <c:ser>
          <c:idx val="0"/>
          <c:order val="0"/>
          <c:spPr>
            <a:solidFill>
              <a:schemeClr val="accent5">
                <a:lumMod val="75000"/>
              </a:schemeClr>
            </a:solidFill>
            <a:ln>
              <a:noFill/>
            </a:ln>
            <a:effectLst/>
          </c:spPr>
          <c:invertIfNegative val="0"/>
          <c:cat>
            <c:numRef>
              <c:f>'30年間シート'!$C$16:$AF$16</c:f>
              <c:numCache>
                <c:formatCode>General</c:formatCode>
                <c:ptCount val="30"/>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pt idx="24">
                  <c:v>2046</c:v>
                </c:pt>
                <c:pt idx="25">
                  <c:v>2047</c:v>
                </c:pt>
                <c:pt idx="26">
                  <c:v>2048</c:v>
                </c:pt>
                <c:pt idx="27">
                  <c:v>2049</c:v>
                </c:pt>
                <c:pt idx="28">
                  <c:v>2050</c:v>
                </c:pt>
                <c:pt idx="29">
                  <c:v>2051</c:v>
                </c:pt>
              </c:numCache>
            </c:numRef>
          </c:cat>
          <c:val>
            <c:numRef>
              <c:f>'30年間シート'!$C$36:$AF$36</c:f>
              <c:numCache>
                <c:formatCode>#,##0_);[Red]\(#,##0\)</c:formatCode>
                <c:ptCount val="30"/>
                <c:pt idx="0">
                  <c:v>5061200</c:v>
                </c:pt>
                <c:pt idx="1">
                  <c:v>3061200</c:v>
                </c:pt>
                <c:pt idx="2">
                  <c:v>3061200</c:v>
                </c:pt>
                <c:pt idx="3">
                  <c:v>3061200</c:v>
                </c:pt>
                <c:pt idx="4">
                  <c:v>5061200</c:v>
                </c:pt>
                <c:pt idx="5">
                  <c:v>3061200</c:v>
                </c:pt>
                <c:pt idx="6">
                  <c:v>3061200</c:v>
                </c:pt>
                <c:pt idx="7">
                  <c:v>3061200</c:v>
                </c:pt>
                <c:pt idx="8">
                  <c:v>3061200</c:v>
                </c:pt>
                <c:pt idx="9">
                  <c:v>3061200</c:v>
                </c:pt>
                <c:pt idx="10">
                  <c:v>3061200</c:v>
                </c:pt>
                <c:pt idx="11">
                  <c:v>3061200</c:v>
                </c:pt>
                <c:pt idx="12">
                  <c:v>13061200</c:v>
                </c:pt>
                <c:pt idx="13">
                  <c:v>3061200</c:v>
                </c:pt>
                <c:pt idx="14">
                  <c:v>13061200</c:v>
                </c:pt>
                <c:pt idx="15">
                  <c:v>3061200</c:v>
                </c:pt>
                <c:pt idx="16">
                  <c:v>3061200</c:v>
                </c:pt>
                <c:pt idx="17">
                  <c:v>3061200</c:v>
                </c:pt>
                <c:pt idx="18">
                  <c:v>3061200</c:v>
                </c:pt>
                <c:pt idx="19">
                  <c:v>3061200</c:v>
                </c:pt>
                <c:pt idx="20">
                  <c:v>3061200</c:v>
                </c:pt>
                <c:pt idx="21">
                  <c:v>3061200</c:v>
                </c:pt>
                <c:pt idx="22">
                  <c:v>3061200</c:v>
                </c:pt>
                <c:pt idx="23">
                  <c:v>3061200</c:v>
                </c:pt>
                <c:pt idx="24">
                  <c:v>1736964</c:v>
                </c:pt>
                <c:pt idx="25">
                  <c:v>1736964</c:v>
                </c:pt>
                <c:pt idx="26">
                  <c:v>1736964</c:v>
                </c:pt>
                <c:pt idx="27">
                  <c:v>1736964</c:v>
                </c:pt>
                <c:pt idx="28">
                  <c:v>1736964</c:v>
                </c:pt>
                <c:pt idx="29">
                  <c:v>1736964</c:v>
                </c:pt>
              </c:numCache>
            </c:numRef>
          </c:val>
          <c:extLst>
            <c:ext xmlns:c16="http://schemas.microsoft.com/office/drawing/2014/chart" uri="{C3380CC4-5D6E-409C-BE32-E72D297353CC}">
              <c16:uniqueId val="{00000000-9DA8-4F50-8A71-631E13BC1F0A}"/>
            </c:ext>
          </c:extLst>
        </c:ser>
        <c:dLbls>
          <c:showLegendKey val="0"/>
          <c:showVal val="0"/>
          <c:showCatName val="0"/>
          <c:showSerName val="0"/>
          <c:showPercent val="0"/>
          <c:showBubbleSize val="0"/>
        </c:dLbls>
        <c:gapWidth val="199"/>
        <c:axId val="534995216"/>
        <c:axId val="534990904"/>
      </c:barChart>
      <c:lineChart>
        <c:grouping val="standard"/>
        <c:varyColors val="0"/>
        <c:ser>
          <c:idx val="1"/>
          <c:order val="1"/>
          <c:tx>
            <c:v>貯蓄</c:v>
          </c:tx>
          <c:spPr>
            <a:ln w="38100" cap="rnd">
              <a:solidFill>
                <a:srgbClr val="92D050"/>
              </a:solidFill>
              <a:round/>
            </a:ln>
            <a:effectLst/>
          </c:spPr>
          <c:marker>
            <c:symbol val="circle"/>
            <c:size val="8"/>
            <c:spPr>
              <a:solidFill>
                <a:schemeClr val="accent6"/>
              </a:solidFill>
              <a:ln>
                <a:solidFill>
                  <a:schemeClr val="accent5"/>
                </a:solidFill>
              </a:ln>
              <a:effectLst/>
            </c:spPr>
          </c:marker>
          <c:val>
            <c:numRef>
              <c:f>'30年間シート'!$C$53:$AF$53</c:f>
              <c:numCache>
                <c:formatCode>#,##0_);[Red]\(#,##0\)</c:formatCode>
                <c:ptCount val="30"/>
                <c:pt idx="0">
                  <c:v>23938800</c:v>
                </c:pt>
                <c:pt idx="1">
                  <c:v>28877600</c:v>
                </c:pt>
                <c:pt idx="2">
                  <c:v>52338746</c:v>
                </c:pt>
                <c:pt idx="3">
                  <c:v>55522238</c:v>
                </c:pt>
                <c:pt idx="4">
                  <c:v>56705730</c:v>
                </c:pt>
                <c:pt idx="5">
                  <c:v>59889222</c:v>
                </c:pt>
                <c:pt idx="6">
                  <c:v>72227944</c:v>
                </c:pt>
                <c:pt idx="7">
                  <c:v>74321896</c:v>
                </c:pt>
                <c:pt idx="8">
                  <c:v>75215848</c:v>
                </c:pt>
                <c:pt idx="9">
                  <c:v>76109800</c:v>
                </c:pt>
                <c:pt idx="10">
                  <c:v>76403752</c:v>
                </c:pt>
                <c:pt idx="11">
                  <c:v>76697704</c:v>
                </c:pt>
                <c:pt idx="12">
                  <c:v>66991656</c:v>
                </c:pt>
                <c:pt idx="13">
                  <c:v>67285608</c:v>
                </c:pt>
                <c:pt idx="14">
                  <c:v>57579560</c:v>
                </c:pt>
                <c:pt idx="15">
                  <c:v>57873512</c:v>
                </c:pt>
                <c:pt idx="16">
                  <c:v>58167464</c:v>
                </c:pt>
                <c:pt idx="17">
                  <c:v>58461416</c:v>
                </c:pt>
                <c:pt idx="18">
                  <c:v>58755368</c:v>
                </c:pt>
                <c:pt idx="19">
                  <c:v>59049320</c:v>
                </c:pt>
                <c:pt idx="20">
                  <c:v>59343272</c:v>
                </c:pt>
                <c:pt idx="21">
                  <c:v>59637224</c:v>
                </c:pt>
                <c:pt idx="22">
                  <c:v>59931176</c:v>
                </c:pt>
                <c:pt idx="23">
                  <c:v>60225128</c:v>
                </c:pt>
                <c:pt idx="24">
                  <c:v>60216164</c:v>
                </c:pt>
                <c:pt idx="25">
                  <c:v>60207200</c:v>
                </c:pt>
                <c:pt idx="26">
                  <c:v>60198236</c:v>
                </c:pt>
                <c:pt idx="27">
                  <c:v>60189272</c:v>
                </c:pt>
                <c:pt idx="28">
                  <c:v>60180308</c:v>
                </c:pt>
                <c:pt idx="29">
                  <c:v>60171344</c:v>
                </c:pt>
              </c:numCache>
            </c:numRef>
          </c:val>
          <c:smooth val="0"/>
          <c:extLst>
            <c:ext xmlns:c16="http://schemas.microsoft.com/office/drawing/2014/chart" uri="{C3380CC4-5D6E-409C-BE32-E72D297353CC}">
              <c16:uniqueId val="{00000001-9DA8-4F50-8A71-631E13BC1F0A}"/>
            </c:ext>
          </c:extLst>
        </c:ser>
        <c:dLbls>
          <c:showLegendKey val="0"/>
          <c:showVal val="0"/>
          <c:showCatName val="0"/>
          <c:showSerName val="0"/>
          <c:showPercent val="0"/>
          <c:showBubbleSize val="0"/>
        </c:dLbls>
        <c:marker val="1"/>
        <c:smooth val="0"/>
        <c:axId val="534992864"/>
        <c:axId val="534996392"/>
      </c:lineChart>
      <c:catAx>
        <c:axId val="534995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534990904"/>
        <c:crosses val="autoZero"/>
        <c:auto val="1"/>
        <c:lblAlgn val="ctr"/>
        <c:lblOffset val="100"/>
        <c:noMultiLvlLbl val="0"/>
      </c:catAx>
      <c:valAx>
        <c:axId val="53499090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r>
                  <a:rPr lang="ja-JP" altLang="en-US" sz="1200" b="1">
                    <a:solidFill>
                      <a:schemeClr val="bg1">
                        <a:lumMod val="50000"/>
                      </a:schemeClr>
                    </a:solidFill>
                  </a:rPr>
                  <a:t>支出</a:t>
                </a:r>
              </a:p>
            </c:rich>
          </c:tx>
          <c:overlay val="0"/>
          <c:spPr>
            <a:noFill/>
            <a:ln>
              <a:noFill/>
            </a:ln>
            <a:effectLst/>
          </c:spPr>
          <c:txPr>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4995216"/>
        <c:crosses val="autoZero"/>
        <c:crossBetween val="between"/>
      </c:valAx>
      <c:valAx>
        <c:axId val="534996392"/>
        <c:scaling>
          <c:orientation val="minMax"/>
        </c:scaling>
        <c:delete val="0"/>
        <c:axPos val="r"/>
        <c:title>
          <c:tx>
            <c:rich>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r>
                  <a:rPr lang="ja-JP" altLang="en-US" sz="1200" b="1">
                    <a:solidFill>
                      <a:schemeClr val="bg1">
                        <a:lumMod val="50000"/>
                      </a:schemeClr>
                    </a:solidFill>
                  </a:rPr>
                  <a:t>貯蓄残高</a:t>
                </a:r>
              </a:p>
            </c:rich>
          </c:tx>
          <c:overlay val="0"/>
          <c:spPr>
            <a:noFill/>
            <a:ln>
              <a:noFill/>
            </a:ln>
            <a:effectLst/>
          </c:spPr>
          <c:txPr>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endParaRPr lang="ja-JP"/>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4992864"/>
        <c:crosses val="max"/>
        <c:crossBetween val="between"/>
      </c:valAx>
      <c:catAx>
        <c:axId val="534992864"/>
        <c:scaling>
          <c:orientation val="minMax"/>
        </c:scaling>
        <c:delete val="1"/>
        <c:axPos val="b"/>
        <c:majorTickMark val="out"/>
        <c:minorTickMark val="none"/>
        <c:tickLblPos val="nextTo"/>
        <c:crossAx val="534996392"/>
        <c:crosses val="autoZero"/>
        <c:auto val="1"/>
        <c:lblAlgn val="ctr"/>
        <c:lblOffset val="100"/>
        <c:noMultiLvlLbl val="0"/>
      </c:catAx>
      <c:spPr>
        <a:noFill/>
        <a:ln>
          <a:noFill/>
        </a:ln>
        <a:effectLst/>
      </c:spPr>
    </c:plotArea>
    <c:plotVisOnly val="1"/>
    <c:dispBlanksAs val="gap"/>
    <c:showDLblsOverMax val="0"/>
  </c:chart>
  <c:spPr>
    <a:solidFill>
      <a:schemeClr val="bg1"/>
    </a:solidFill>
    <a:ln w="19050" cap="flat" cmpd="sng" algn="ctr">
      <a:solidFill>
        <a:srgbClr val="CC6600"/>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メイリオ" panose="020B0604030504040204" pitchFamily="50" charset="-128"/>
                <a:ea typeface="メイリオ" panose="020B0604030504040204" pitchFamily="50" charset="-128"/>
                <a:cs typeface="+mj-cs"/>
              </a:defRPr>
            </a:pPr>
            <a:r>
              <a:rPr lang="en-US" altLang="ja-JP" sz="1400" b="1">
                <a:latin typeface="メイリオ" panose="020B0604030504040204" pitchFamily="50" charset="-128"/>
                <a:ea typeface="メイリオ" panose="020B0604030504040204" pitchFamily="50" charset="-128"/>
              </a:rPr>
              <a:t>1</a:t>
            </a:r>
            <a:r>
              <a:rPr lang="ja-JP" altLang="en-US" sz="1400" b="1">
                <a:latin typeface="メイリオ" panose="020B0604030504040204" pitchFamily="50" charset="-128"/>
                <a:ea typeface="メイリオ" panose="020B0604030504040204" pitchFamily="50" charset="-128"/>
              </a:rPr>
              <a:t>年間にかかるお金</a:t>
            </a:r>
            <a:endParaRPr lang="ja-JP" sz="1400" b="1">
              <a:latin typeface="メイリオ" panose="020B0604030504040204" pitchFamily="50" charset="-128"/>
              <a:ea typeface="メイリオ" panose="020B0604030504040204" pitchFamily="50" charset="-128"/>
            </a:endParaRPr>
          </a:p>
        </c:rich>
      </c:tx>
      <c:layout>
        <c:manualLayout>
          <c:xMode val="edge"/>
          <c:yMode val="edge"/>
          <c:x val="8.8973794849315033E-3"/>
          <c:y val="2.6418018336600915E-2"/>
        </c:manualLayout>
      </c:layout>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メイリオ" panose="020B0604030504040204" pitchFamily="50" charset="-128"/>
              <a:ea typeface="メイリオ" panose="020B0604030504040204" pitchFamily="50" charset="-128"/>
              <a:cs typeface="+mj-cs"/>
            </a:defRPr>
          </a:pPr>
          <a:endParaRPr lang="ja-JP"/>
        </a:p>
      </c:txPr>
    </c:title>
    <c:autoTitleDeleted val="0"/>
    <c:plotArea>
      <c:layout/>
      <c:barChart>
        <c:barDir val="col"/>
        <c:grouping val="clustered"/>
        <c:varyColors val="0"/>
        <c:ser>
          <c:idx val="0"/>
          <c:order val="0"/>
          <c:spPr>
            <a:solidFill>
              <a:schemeClr val="accent4"/>
            </a:solidFill>
            <a:ln>
              <a:noFill/>
            </a:ln>
            <a:effectLst/>
          </c:spPr>
          <c:invertIfNegative val="0"/>
          <c:cat>
            <c:strRef>
              <c:f>'1年間（サンプル）'!$C$9:$N$9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'1年間（サンプル）'!$C$19:$N$19</c:f>
              <c:numCache>
                <c:formatCode>_ * #"万""円"\ </c:formatCode>
                <c:ptCount val="12"/>
                <c:pt idx="0">
                  <c:v>30</c:v>
                </c:pt>
                <c:pt idx="1">
                  <c:v>30</c:v>
                </c:pt>
                <c:pt idx="2">
                  <c:v>55</c:v>
                </c:pt>
                <c:pt idx="3">
                  <c:v>80</c:v>
                </c:pt>
                <c:pt idx="4">
                  <c:v>45</c:v>
                </c:pt>
                <c:pt idx="5">
                  <c:v>40</c:v>
                </c:pt>
                <c:pt idx="6">
                  <c:v>35</c:v>
                </c:pt>
                <c:pt idx="7">
                  <c:v>55</c:v>
                </c:pt>
                <c:pt idx="8">
                  <c:v>38</c:v>
                </c:pt>
                <c:pt idx="9">
                  <c:v>30</c:v>
                </c:pt>
                <c:pt idx="10">
                  <c:v>30</c:v>
                </c:pt>
                <c:pt idx="11">
                  <c:v>43</c:v>
                </c:pt>
              </c:numCache>
            </c:numRef>
          </c:val>
          <c:extLst>
            <c:ext xmlns:c16="http://schemas.microsoft.com/office/drawing/2014/chart" uri="{C3380CC4-5D6E-409C-BE32-E72D297353CC}">
              <c16:uniqueId val="{00000000-7D64-47AB-9481-FCF175410F64}"/>
            </c:ext>
          </c:extLst>
        </c:ser>
        <c:dLbls>
          <c:showLegendKey val="0"/>
          <c:showVal val="0"/>
          <c:showCatName val="0"/>
          <c:showSerName val="0"/>
          <c:showPercent val="0"/>
          <c:showBubbleSize val="0"/>
        </c:dLbls>
        <c:gapWidth val="199"/>
        <c:axId val="534999920"/>
        <c:axId val="535000312"/>
      </c:barChart>
      <c:lineChart>
        <c:grouping val="standard"/>
        <c:varyColors val="0"/>
        <c:ser>
          <c:idx val="1"/>
          <c:order val="1"/>
          <c:tx>
            <c:v>貯蓄</c:v>
          </c:tx>
          <c:spPr>
            <a:ln w="19050" cap="rnd">
              <a:solidFill>
                <a:schemeClr val="accent6"/>
              </a:solidFill>
              <a:round/>
            </a:ln>
            <a:effectLst/>
          </c:spPr>
          <c:marker>
            <c:symbol val="circle"/>
            <c:size val="8"/>
            <c:spPr>
              <a:solidFill>
                <a:schemeClr val="accent6"/>
              </a:solidFill>
              <a:ln>
                <a:solidFill>
                  <a:schemeClr val="accent5"/>
                </a:solidFill>
              </a:ln>
              <a:effectLst/>
            </c:spPr>
          </c:marker>
          <c:val>
            <c:numRef>
              <c:f>'1年間（サンプル）'!$C$30:$N$30</c:f>
              <c:numCache>
                <c:formatCode>_ * #"万""円"\ </c:formatCode>
                <c:ptCount val="12"/>
                <c:pt idx="0">
                  <c:v>420</c:v>
                </c:pt>
                <c:pt idx="1">
                  <c:v>440</c:v>
                </c:pt>
                <c:pt idx="2">
                  <c:v>435</c:v>
                </c:pt>
                <c:pt idx="3">
                  <c:v>405</c:v>
                </c:pt>
                <c:pt idx="4">
                  <c:v>410</c:v>
                </c:pt>
                <c:pt idx="5">
                  <c:v>420</c:v>
                </c:pt>
                <c:pt idx="6">
                  <c:v>465</c:v>
                </c:pt>
                <c:pt idx="7">
                  <c:v>460</c:v>
                </c:pt>
                <c:pt idx="8">
                  <c:v>472</c:v>
                </c:pt>
                <c:pt idx="9">
                  <c:v>492</c:v>
                </c:pt>
                <c:pt idx="10">
                  <c:v>512</c:v>
                </c:pt>
                <c:pt idx="11">
                  <c:v>549</c:v>
                </c:pt>
              </c:numCache>
            </c:numRef>
          </c:val>
          <c:smooth val="0"/>
          <c:extLst>
            <c:ext xmlns:c16="http://schemas.microsoft.com/office/drawing/2014/chart" uri="{C3380CC4-5D6E-409C-BE32-E72D297353CC}">
              <c16:uniqueId val="{00000001-7D64-47AB-9481-FCF175410F64}"/>
            </c:ext>
          </c:extLst>
        </c:ser>
        <c:dLbls>
          <c:showLegendKey val="0"/>
          <c:showVal val="0"/>
          <c:showCatName val="0"/>
          <c:showSerName val="0"/>
          <c:showPercent val="0"/>
          <c:showBubbleSize val="0"/>
        </c:dLbls>
        <c:marker val="1"/>
        <c:smooth val="0"/>
        <c:axId val="534991688"/>
        <c:axId val="534995608"/>
      </c:lineChart>
      <c:catAx>
        <c:axId val="53499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535000312"/>
        <c:crosses val="autoZero"/>
        <c:auto val="1"/>
        <c:lblAlgn val="ctr"/>
        <c:lblOffset val="100"/>
        <c:noMultiLvlLbl val="0"/>
      </c:catAx>
      <c:valAx>
        <c:axId val="53500031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r>
                  <a:rPr lang="ja-JP" altLang="en-US" sz="1200" b="1">
                    <a:solidFill>
                      <a:schemeClr val="bg1">
                        <a:lumMod val="50000"/>
                      </a:schemeClr>
                    </a:solidFill>
                  </a:rPr>
                  <a:t>支出</a:t>
                </a:r>
              </a:p>
            </c:rich>
          </c:tx>
          <c:overlay val="0"/>
          <c:spPr>
            <a:noFill/>
            <a:ln>
              <a:noFill/>
            </a:ln>
            <a:effectLst/>
          </c:spPr>
          <c:txPr>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endParaRPr lang="ja-JP"/>
            </a:p>
          </c:txPr>
        </c:title>
        <c:numFmt formatCode="_ * #&quot;万&quot;&quot;円&quot;\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4999920"/>
        <c:crosses val="autoZero"/>
        <c:crossBetween val="between"/>
      </c:valAx>
      <c:valAx>
        <c:axId val="534995608"/>
        <c:scaling>
          <c:orientation val="minMax"/>
        </c:scaling>
        <c:delete val="0"/>
        <c:axPos val="r"/>
        <c:title>
          <c:tx>
            <c:rich>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r>
                  <a:rPr lang="ja-JP" altLang="en-US" sz="1200" b="1">
                    <a:solidFill>
                      <a:schemeClr val="bg1">
                        <a:lumMod val="50000"/>
                      </a:schemeClr>
                    </a:solidFill>
                  </a:rPr>
                  <a:t>貯蓄残高</a:t>
                </a:r>
              </a:p>
            </c:rich>
          </c:tx>
          <c:overlay val="0"/>
          <c:spPr>
            <a:noFill/>
            <a:ln>
              <a:noFill/>
            </a:ln>
            <a:effectLst/>
          </c:spPr>
          <c:txPr>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endParaRPr lang="ja-JP"/>
            </a:p>
          </c:txPr>
        </c:title>
        <c:numFmt formatCode="_ * #&quot;万&quot;&quot;円&quot;\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4991688"/>
        <c:crosses val="max"/>
        <c:crossBetween val="between"/>
      </c:valAx>
      <c:catAx>
        <c:axId val="534991688"/>
        <c:scaling>
          <c:orientation val="minMax"/>
        </c:scaling>
        <c:delete val="1"/>
        <c:axPos val="b"/>
        <c:majorTickMark val="out"/>
        <c:minorTickMark val="none"/>
        <c:tickLblPos val="nextTo"/>
        <c:crossAx val="534995608"/>
        <c:crosses val="autoZero"/>
        <c:auto val="1"/>
        <c:lblAlgn val="ctr"/>
        <c:lblOffset val="100"/>
        <c:noMultiLvlLbl val="0"/>
      </c:catAx>
      <c:spPr>
        <a:noFill/>
        <a:ln>
          <a:noFill/>
        </a:ln>
        <a:effectLst/>
      </c:spPr>
    </c:plotArea>
    <c:plotVisOnly val="1"/>
    <c:dispBlanksAs val="gap"/>
    <c:showDLblsOverMax val="0"/>
  </c:chart>
  <c:spPr>
    <a:solidFill>
      <a:schemeClr val="bg1"/>
    </a:solidFill>
    <a:ln w="19050" cap="flat" cmpd="sng" algn="ctr">
      <a:solidFill>
        <a:srgbClr val="CC6600"/>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メイリオ" panose="020B0604030504040204" pitchFamily="50" charset="-128"/>
                <a:ea typeface="メイリオ" panose="020B0604030504040204" pitchFamily="50" charset="-128"/>
                <a:cs typeface="+mj-cs"/>
              </a:defRPr>
            </a:pPr>
            <a:r>
              <a:rPr lang="en-US" altLang="ja-JP" sz="1400" b="1">
                <a:latin typeface="メイリオ" panose="020B0604030504040204" pitchFamily="50" charset="-128"/>
                <a:ea typeface="メイリオ" panose="020B0604030504040204" pitchFamily="50" charset="-128"/>
              </a:rPr>
              <a:t>10</a:t>
            </a:r>
            <a:r>
              <a:rPr lang="ja-JP" altLang="en-US" sz="1400" b="1">
                <a:latin typeface="メイリオ" panose="020B0604030504040204" pitchFamily="50" charset="-128"/>
                <a:ea typeface="メイリオ" panose="020B0604030504040204" pitchFamily="50" charset="-128"/>
              </a:rPr>
              <a:t>年間にかかるお金</a:t>
            </a:r>
            <a:endParaRPr lang="ja-JP" sz="1400" b="1">
              <a:latin typeface="メイリオ" panose="020B0604030504040204" pitchFamily="50" charset="-128"/>
              <a:ea typeface="メイリオ" panose="020B0604030504040204" pitchFamily="50" charset="-128"/>
            </a:endParaRPr>
          </a:p>
        </c:rich>
      </c:tx>
      <c:layout>
        <c:manualLayout>
          <c:xMode val="edge"/>
          <c:yMode val="edge"/>
          <c:x val="8.8973794849315033E-3"/>
          <c:y val="2.6418018336600915E-2"/>
        </c:manualLayout>
      </c:layout>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メイリオ" panose="020B0604030504040204" pitchFamily="50" charset="-128"/>
              <a:ea typeface="メイリオ" panose="020B0604030504040204" pitchFamily="50" charset="-128"/>
              <a:cs typeface="+mj-cs"/>
            </a:defRPr>
          </a:pPr>
          <a:endParaRPr lang="ja-JP"/>
        </a:p>
      </c:txPr>
    </c:title>
    <c:autoTitleDeleted val="0"/>
    <c:plotArea>
      <c:layout/>
      <c:barChart>
        <c:barDir val="col"/>
        <c:grouping val="clustered"/>
        <c:varyColors val="0"/>
        <c:ser>
          <c:idx val="0"/>
          <c:order val="0"/>
          <c:spPr>
            <a:solidFill>
              <a:schemeClr val="accent5">
                <a:lumMod val="75000"/>
              </a:schemeClr>
            </a:solidFill>
            <a:ln>
              <a:noFill/>
            </a:ln>
            <a:effectLst/>
          </c:spPr>
          <c:invertIfNegative val="0"/>
          <c:cat>
            <c:numRef>
              <c:f>'10年間（サンプル）'!$C$16:$L$16</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'10年間（サンプル）'!$C$26:$L$26</c:f>
              <c:numCache>
                <c:formatCode>_ * #"万""円"\ </c:formatCode>
                <c:ptCount val="10"/>
                <c:pt idx="0">
                  <c:v>466</c:v>
                </c:pt>
                <c:pt idx="1">
                  <c:v>456</c:v>
                </c:pt>
                <c:pt idx="2">
                  <c:v>466</c:v>
                </c:pt>
                <c:pt idx="3">
                  <c:v>729</c:v>
                </c:pt>
                <c:pt idx="4">
                  <c:v>508</c:v>
                </c:pt>
                <c:pt idx="5">
                  <c:v>518</c:v>
                </c:pt>
                <c:pt idx="6">
                  <c:v>518</c:v>
                </c:pt>
                <c:pt idx="7">
                  <c:v>466</c:v>
                </c:pt>
                <c:pt idx="8">
                  <c:v>568</c:v>
                </c:pt>
                <c:pt idx="9">
                  <c:v>468</c:v>
                </c:pt>
              </c:numCache>
            </c:numRef>
          </c:val>
          <c:extLst>
            <c:ext xmlns:c16="http://schemas.microsoft.com/office/drawing/2014/chart" uri="{C3380CC4-5D6E-409C-BE32-E72D297353CC}">
              <c16:uniqueId val="{00000000-5DC2-48C2-8C96-0BCC11EAB6E9}"/>
            </c:ext>
          </c:extLst>
        </c:ser>
        <c:dLbls>
          <c:showLegendKey val="0"/>
          <c:showVal val="0"/>
          <c:showCatName val="0"/>
          <c:showSerName val="0"/>
          <c:showPercent val="0"/>
          <c:showBubbleSize val="0"/>
        </c:dLbls>
        <c:gapWidth val="199"/>
        <c:axId val="534996784"/>
        <c:axId val="534992472"/>
      </c:barChart>
      <c:lineChart>
        <c:grouping val="standard"/>
        <c:varyColors val="0"/>
        <c:ser>
          <c:idx val="1"/>
          <c:order val="1"/>
          <c:tx>
            <c:v>貯蓄</c:v>
          </c:tx>
          <c:spPr>
            <a:ln w="38100" cap="rnd">
              <a:solidFill>
                <a:srgbClr val="92D050"/>
              </a:solidFill>
              <a:round/>
            </a:ln>
            <a:effectLst/>
          </c:spPr>
          <c:marker>
            <c:symbol val="circle"/>
            <c:size val="8"/>
            <c:spPr>
              <a:solidFill>
                <a:schemeClr val="accent6"/>
              </a:solidFill>
              <a:ln>
                <a:solidFill>
                  <a:schemeClr val="accent5"/>
                </a:solidFill>
              </a:ln>
              <a:effectLst/>
            </c:spPr>
          </c:marker>
          <c:val>
            <c:numRef>
              <c:f>'10年間（サンプル）'!$C$37:$L$37</c:f>
              <c:numCache>
                <c:formatCode>_ * #"万""円"\ </c:formatCode>
                <c:ptCount val="10"/>
                <c:pt idx="0">
                  <c:v>754</c:v>
                </c:pt>
                <c:pt idx="1">
                  <c:v>958</c:v>
                </c:pt>
                <c:pt idx="2">
                  <c:v>1152</c:v>
                </c:pt>
                <c:pt idx="3">
                  <c:v>1083</c:v>
                </c:pt>
                <c:pt idx="4">
                  <c:v>1235</c:v>
                </c:pt>
                <c:pt idx="5">
                  <c:v>1377</c:v>
                </c:pt>
                <c:pt idx="6">
                  <c:v>1519</c:v>
                </c:pt>
                <c:pt idx="7">
                  <c:v>1713</c:v>
                </c:pt>
                <c:pt idx="8">
                  <c:v>1805</c:v>
                </c:pt>
                <c:pt idx="9">
                  <c:v>1997</c:v>
                </c:pt>
              </c:numCache>
            </c:numRef>
          </c:val>
          <c:smooth val="0"/>
          <c:extLst>
            <c:ext xmlns:c16="http://schemas.microsoft.com/office/drawing/2014/chart" uri="{C3380CC4-5D6E-409C-BE32-E72D297353CC}">
              <c16:uniqueId val="{00000001-5DC2-48C2-8C96-0BCC11EAB6E9}"/>
            </c:ext>
          </c:extLst>
        </c:ser>
        <c:dLbls>
          <c:showLegendKey val="0"/>
          <c:showVal val="0"/>
          <c:showCatName val="0"/>
          <c:showSerName val="0"/>
          <c:showPercent val="0"/>
          <c:showBubbleSize val="0"/>
        </c:dLbls>
        <c:marker val="1"/>
        <c:smooth val="0"/>
        <c:axId val="534991296"/>
        <c:axId val="534993648"/>
      </c:lineChart>
      <c:catAx>
        <c:axId val="53499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534992472"/>
        <c:crosses val="autoZero"/>
        <c:auto val="1"/>
        <c:lblAlgn val="ctr"/>
        <c:lblOffset val="100"/>
        <c:noMultiLvlLbl val="0"/>
      </c:catAx>
      <c:valAx>
        <c:axId val="53499247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r>
                  <a:rPr lang="ja-JP" altLang="en-US" sz="1200" b="1">
                    <a:solidFill>
                      <a:schemeClr val="bg1">
                        <a:lumMod val="50000"/>
                      </a:schemeClr>
                    </a:solidFill>
                  </a:rPr>
                  <a:t>支出</a:t>
                </a:r>
              </a:p>
            </c:rich>
          </c:tx>
          <c:overlay val="0"/>
          <c:spPr>
            <a:noFill/>
            <a:ln>
              <a:noFill/>
            </a:ln>
            <a:effectLst/>
          </c:spPr>
          <c:txPr>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endParaRPr lang="ja-JP"/>
            </a:p>
          </c:txPr>
        </c:title>
        <c:numFmt formatCode="_ * #&quot;万&quot;&quot;円&quot;\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4996784"/>
        <c:crosses val="autoZero"/>
        <c:crossBetween val="between"/>
      </c:valAx>
      <c:valAx>
        <c:axId val="534993648"/>
        <c:scaling>
          <c:orientation val="minMax"/>
        </c:scaling>
        <c:delete val="0"/>
        <c:axPos val="r"/>
        <c:title>
          <c:tx>
            <c:rich>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r>
                  <a:rPr lang="ja-JP" altLang="en-US" sz="1200" b="1">
                    <a:solidFill>
                      <a:schemeClr val="bg1">
                        <a:lumMod val="50000"/>
                      </a:schemeClr>
                    </a:solidFill>
                  </a:rPr>
                  <a:t>貯蓄残高</a:t>
                </a:r>
              </a:p>
            </c:rich>
          </c:tx>
          <c:overlay val="0"/>
          <c:spPr>
            <a:noFill/>
            <a:ln>
              <a:noFill/>
            </a:ln>
            <a:effectLst/>
          </c:spPr>
          <c:txPr>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endParaRPr lang="ja-JP"/>
            </a:p>
          </c:txPr>
        </c:title>
        <c:numFmt formatCode="_ * #&quot;万&quot;&quot;円&quot;\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4991296"/>
        <c:crosses val="max"/>
        <c:crossBetween val="between"/>
      </c:valAx>
      <c:catAx>
        <c:axId val="534991296"/>
        <c:scaling>
          <c:orientation val="minMax"/>
        </c:scaling>
        <c:delete val="1"/>
        <c:axPos val="b"/>
        <c:majorTickMark val="out"/>
        <c:minorTickMark val="none"/>
        <c:tickLblPos val="nextTo"/>
        <c:crossAx val="534993648"/>
        <c:crosses val="autoZero"/>
        <c:auto val="1"/>
        <c:lblAlgn val="ctr"/>
        <c:lblOffset val="100"/>
        <c:noMultiLvlLbl val="0"/>
      </c:catAx>
      <c:spPr>
        <a:noFill/>
        <a:ln>
          <a:noFill/>
        </a:ln>
        <a:effectLst/>
      </c:spPr>
    </c:plotArea>
    <c:plotVisOnly val="1"/>
    <c:dispBlanksAs val="gap"/>
    <c:showDLblsOverMax val="0"/>
  </c:chart>
  <c:spPr>
    <a:solidFill>
      <a:schemeClr val="bg1"/>
    </a:solidFill>
    <a:ln w="19050" cap="flat" cmpd="sng" algn="ctr">
      <a:solidFill>
        <a:srgbClr val="CC6600"/>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メイリオ" panose="020B0604030504040204" pitchFamily="50" charset="-128"/>
                <a:ea typeface="メイリオ" panose="020B0604030504040204" pitchFamily="50" charset="-128"/>
                <a:cs typeface="+mj-cs"/>
              </a:defRPr>
            </a:pPr>
            <a:r>
              <a:rPr lang="en-US" altLang="ja-JP" sz="1400" b="1">
                <a:latin typeface="メイリオ" panose="020B0604030504040204" pitchFamily="50" charset="-128"/>
                <a:ea typeface="メイリオ" panose="020B0604030504040204" pitchFamily="50" charset="-128"/>
              </a:rPr>
              <a:t>1</a:t>
            </a:r>
            <a:r>
              <a:rPr lang="ja-JP" altLang="en-US" sz="1400" b="1">
                <a:latin typeface="メイリオ" panose="020B0604030504040204" pitchFamily="50" charset="-128"/>
                <a:ea typeface="メイリオ" panose="020B0604030504040204" pitchFamily="50" charset="-128"/>
              </a:rPr>
              <a:t>年間にかかるお金</a:t>
            </a:r>
            <a:endParaRPr lang="ja-JP" sz="1400" b="1">
              <a:latin typeface="メイリオ" panose="020B0604030504040204" pitchFamily="50" charset="-128"/>
              <a:ea typeface="メイリオ" panose="020B0604030504040204" pitchFamily="50" charset="-128"/>
            </a:endParaRPr>
          </a:p>
        </c:rich>
      </c:tx>
      <c:layout>
        <c:manualLayout>
          <c:xMode val="edge"/>
          <c:yMode val="edge"/>
          <c:x val="8.8973794849315033E-3"/>
          <c:y val="2.6418018336600915E-2"/>
        </c:manualLayout>
      </c:layout>
      <c:overlay val="0"/>
      <c:spPr>
        <a:noFill/>
        <a:ln>
          <a:noFill/>
        </a:ln>
        <a:effectLst/>
      </c:spPr>
      <c:txPr>
        <a:bodyPr rot="0" spcFirstLastPara="1" vertOverflow="ellipsis" vert="horz" wrap="square" anchor="ctr" anchorCtr="1"/>
        <a:lstStyle/>
        <a:p>
          <a:pPr>
            <a:defRPr sz="1400" b="1" i="0" u="none" strike="noStrike" kern="1200" cap="none" spc="0" normalizeH="0" baseline="0">
              <a:solidFill>
                <a:schemeClr val="tx1">
                  <a:lumMod val="65000"/>
                  <a:lumOff val="35000"/>
                </a:schemeClr>
              </a:solidFill>
              <a:latin typeface="メイリオ" panose="020B0604030504040204" pitchFamily="50" charset="-128"/>
              <a:ea typeface="メイリオ" panose="020B0604030504040204" pitchFamily="50" charset="-128"/>
              <a:cs typeface="+mj-cs"/>
            </a:defRPr>
          </a:pPr>
          <a:endParaRPr lang="ja-JP"/>
        </a:p>
      </c:txPr>
    </c:title>
    <c:autoTitleDeleted val="0"/>
    <c:plotArea>
      <c:layout/>
      <c:barChart>
        <c:barDir val="col"/>
        <c:grouping val="clustered"/>
        <c:varyColors val="0"/>
        <c:ser>
          <c:idx val="0"/>
          <c:order val="0"/>
          <c:spPr>
            <a:solidFill>
              <a:schemeClr val="accent4"/>
            </a:solidFill>
            <a:ln>
              <a:noFill/>
            </a:ln>
            <a:effectLst/>
          </c:spPr>
          <c:invertIfNegative val="0"/>
          <c:cat>
            <c:strRef>
              <c:f>'1年間シート'!$C$9:$N$9</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'1年間シート'!$C$19:$N$19</c:f>
              <c:numCache>
                <c:formatCode>_ * #"万""円"\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F64-47FB-8C21-C901A272BE88}"/>
            </c:ext>
          </c:extLst>
        </c:ser>
        <c:dLbls>
          <c:showLegendKey val="0"/>
          <c:showVal val="0"/>
          <c:showCatName val="0"/>
          <c:showSerName val="0"/>
          <c:showPercent val="0"/>
          <c:showBubbleSize val="0"/>
        </c:dLbls>
        <c:gapWidth val="199"/>
        <c:axId val="534994040"/>
        <c:axId val="534994824"/>
      </c:barChart>
      <c:lineChart>
        <c:grouping val="standard"/>
        <c:varyColors val="0"/>
        <c:ser>
          <c:idx val="1"/>
          <c:order val="1"/>
          <c:tx>
            <c:v>貯蓄</c:v>
          </c:tx>
          <c:spPr>
            <a:ln w="19050" cap="rnd">
              <a:solidFill>
                <a:schemeClr val="accent6"/>
              </a:solidFill>
              <a:round/>
            </a:ln>
            <a:effectLst/>
          </c:spPr>
          <c:marker>
            <c:symbol val="circle"/>
            <c:size val="8"/>
            <c:spPr>
              <a:solidFill>
                <a:schemeClr val="accent6"/>
              </a:solidFill>
              <a:ln>
                <a:solidFill>
                  <a:schemeClr val="accent5"/>
                </a:solidFill>
              </a:ln>
              <a:effectLst/>
            </c:spPr>
          </c:marker>
          <c:val>
            <c:numRef>
              <c:f>'1年間シート'!$C$30:$N$30</c:f>
              <c:numCache>
                <c:formatCode>_ * #"万""円"\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F64-47FB-8C21-C901A272BE88}"/>
            </c:ext>
          </c:extLst>
        </c:ser>
        <c:dLbls>
          <c:showLegendKey val="0"/>
          <c:showVal val="0"/>
          <c:showCatName val="0"/>
          <c:showSerName val="0"/>
          <c:showPercent val="0"/>
          <c:showBubbleSize val="0"/>
        </c:dLbls>
        <c:marker val="1"/>
        <c:smooth val="0"/>
        <c:axId val="535002664"/>
        <c:axId val="535002272"/>
      </c:lineChart>
      <c:catAx>
        <c:axId val="534994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ja-JP"/>
          </a:p>
        </c:txPr>
        <c:crossAx val="534994824"/>
        <c:crosses val="autoZero"/>
        <c:auto val="1"/>
        <c:lblAlgn val="ctr"/>
        <c:lblOffset val="100"/>
        <c:noMultiLvlLbl val="0"/>
      </c:catAx>
      <c:valAx>
        <c:axId val="53499482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r>
                  <a:rPr lang="ja-JP" altLang="en-US" sz="1200" b="1">
                    <a:solidFill>
                      <a:schemeClr val="bg1">
                        <a:lumMod val="50000"/>
                      </a:schemeClr>
                    </a:solidFill>
                  </a:rPr>
                  <a:t>支出</a:t>
                </a:r>
              </a:p>
            </c:rich>
          </c:tx>
          <c:overlay val="0"/>
          <c:spPr>
            <a:noFill/>
            <a:ln>
              <a:noFill/>
            </a:ln>
            <a:effectLst/>
          </c:spPr>
          <c:txPr>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endParaRPr lang="ja-JP"/>
            </a:p>
          </c:txPr>
        </c:title>
        <c:numFmt formatCode="_ * #&quot;万&quot;&quot;円&quot;\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4994040"/>
        <c:crosses val="autoZero"/>
        <c:crossBetween val="between"/>
      </c:valAx>
      <c:valAx>
        <c:axId val="535002272"/>
        <c:scaling>
          <c:orientation val="minMax"/>
        </c:scaling>
        <c:delete val="0"/>
        <c:axPos val="r"/>
        <c:title>
          <c:tx>
            <c:rich>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r>
                  <a:rPr lang="ja-JP" altLang="en-US" sz="1200" b="1">
                    <a:solidFill>
                      <a:schemeClr val="bg1">
                        <a:lumMod val="50000"/>
                      </a:schemeClr>
                    </a:solidFill>
                  </a:rPr>
                  <a:t>貯蓄残高</a:t>
                </a:r>
              </a:p>
            </c:rich>
          </c:tx>
          <c:overlay val="0"/>
          <c:spPr>
            <a:noFill/>
            <a:ln>
              <a:noFill/>
            </a:ln>
            <a:effectLst/>
          </c:spPr>
          <c:txPr>
            <a:bodyPr rot="0" spcFirstLastPara="1" vertOverflow="ellipsis" vert="eaVert" wrap="square" anchor="ctr" anchorCtr="1"/>
            <a:lstStyle/>
            <a:p>
              <a:pPr>
                <a:defRPr sz="1200" b="1" i="0" u="none" strike="noStrike" kern="1200" cap="all" baseline="0">
                  <a:solidFill>
                    <a:schemeClr val="bg1">
                      <a:lumMod val="50000"/>
                    </a:schemeClr>
                  </a:solidFill>
                  <a:latin typeface="+mn-lt"/>
                  <a:ea typeface="+mn-ea"/>
                  <a:cs typeface="+mn-cs"/>
                </a:defRPr>
              </a:pPr>
              <a:endParaRPr lang="ja-JP"/>
            </a:p>
          </c:txPr>
        </c:title>
        <c:numFmt formatCode="_ * #&quot;万&quot;&quot;円&quot;\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5002664"/>
        <c:crosses val="max"/>
        <c:crossBetween val="between"/>
      </c:valAx>
      <c:catAx>
        <c:axId val="535002664"/>
        <c:scaling>
          <c:orientation val="minMax"/>
        </c:scaling>
        <c:delete val="1"/>
        <c:axPos val="b"/>
        <c:majorTickMark val="out"/>
        <c:minorTickMark val="none"/>
        <c:tickLblPos val="nextTo"/>
        <c:crossAx val="535002272"/>
        <c:crosses val="autoZero"/>
        <c:auto val="1"/>
        <c:lblAlgn val="ctr"/>
        <c:lblOffset val="100"/>
        <c:noMultiLvlLbl val="0"/>
      </c:catAx>
      <c:spPr>
        <a:noFill/>
        <a:ln>
          <a:noFill/>
        </a:ln>
        <a:effectLst/>
      </c:spPr>
    </c:plotArea>
    <c:plotVisOnly val="1"/>
    <c:dispBlanksAs val="gap"/>
    <c:showDLblsOverMax val="0"/>
  </c:chart>
  <c:spPr>
    <a:solidFill>
      <a:schemeClr val="bg1"/>
    </a:solidFill>
    <a:ln w="19050" cap="flat" cmpd="sng" algn="ctr">
      <a:solidFill>
        <a:srgbClr val="CC6600"/>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xdr:row>
      <xdr:rowOff>3580</xdr:rowOff>
    </xdr:from>
    <xdr:to>
      <xdr:col>12</xdr:col>
      <xdr:colOff>574675</xdr:colOff>
      <xdr:row>3</xdr:row>
      <xdr:rowOff>2890897</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12762</xdr:colOff>
      <xdr:row>0</xdr:row>
      <xdr:rowOff>0</xdr:rowOff>
    </xdr:from>
    <xdr:to>
      <xdr:col>15</xdr:col>
      <xdr:colOff>719665</xdr:colOff>
      <xdr:row>0</xdr:row>
      <xdr:rowOff>318559</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10977095" y="0"/>
          <a:ext cx="2463737" cy="318559"/>
        </a:xfrm>
        <a:prstGeom prst="rect">
          <a:avLst/>
        </a:prstGeom>
        <a:solidFill>
          <a:schemeClr val="bg1"/>
        </a:solidFill>
        <a:ln w="571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accent2">
                  <a:lumMod val="75000"/>
                </a:schemeClr>
              </a:solidFill>
              <a:latin typeface="メイリオ" panose="020B0604030504040204" pitchFamily="50" charset="-128"/>
              <a:ea typeface="メイリオ" panose="020B0604030504040204" pitchFamily="50" charset="-128"/>
            </a:rPr>
            <a:t>マネー目標（節約方法など）</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2143125</xdr:colOff>
      <xdr:row>11</xdr:row>
      <xdr:rowOff>114299</xdr:rowOff>
    </xdr:from>
    <xdr:to>
      <xdr:col>16</xdr:col>
      <xdr:colOff>684833</xdr:colOff>
      <xdr:row>29</xdr:row>
      <xdr:rowOff>89002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247900" y="2314574"/>
          <a:ext cx="10790858" cy="3060803"/>
        </a:xfrm>
        <a:prstGeom prst="rect">
          <a:avLst/>
        </a:prstGeom>
      </xdr:spPr>
    </xdr:pic>
    <xdr:clientData/>
  </xdr:twoCellAnchor>
  <xdr:twoCellAnchor editAs="oneCell">
    <xdr:from>
      <xdr:col>1</xdr:col>
      <xdr:colOff>2115169</xdr:colOff>
      <xdr:row>30</xdr:row>
      <xdr:rowOff>52638</xdr:rowOff>
    </xdr:from>
    <xdr:to>
      <xdr:col>13</xdr:col>
      <xdr:colOff>593837</xdr:colOff>
      <xdr:row>58</xdr:row>
      <xdr:rowOff>81599</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2210419" y="5362826"/>
          <a:ext cx="8718043" cy="4696211"/>
        </a:xfrm>
        <a:prstGeom prst="rect">
          <a:avLst/>
        </a:prstGeom>
      </xdr:spPr>
    </xdr:pic>
    <xdr:clientData/>
  </xdr:twoCellAnchor>
  <xdr:oneCellAnchor>
    <xdr:from>
      <xdr:col>1</xdr:col>
      <xdr:colOff>103909</xdr:colOff>
      <xdr:row>2</xdr:row>
      <xdr:rowOff>0</xdr:rowOff>
    </xdr:from>
    <xdr:ext cx="9110186" cy="992579"/>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08684" y="657225"/>
          <a:ext cx="9110186" cy="992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年間を通してのイベント事と予算をあらかじめシミュレーションできます。必要なお金の量がグラフでわかりやすく表されます。</a:t>
          </a:r>
        </a:p>
        <a:p>
          <a:r>
            <a:rPr kumimoji="1" lang="en-US" altLang="ja-JP" sz="1200">
              <a:latin typeface="メイリオ" panose="020B0604030504040204" pitchFamily="50" charset="-128"/>
              <a:ea typeface="メイリオ" panose="020B0604030504040204" pitchFamily="50" charset="-128"/>
            </a:rPr>
            <a:t>1</a:t>
          </a:r>
          <a:r>
            <a:rPr kumimoji="1" lang="ja-JP" altLang="en-US" sz="1200">
              <a:latin typeface="メイリオ" panose="020B0604030504040204" pitchFamily="50" charset="-128"/>
              <a:ea typeface="メイリオ" panose="020B0604030504040204" pitchFamily="50" charset="-128"/>
            </a:rPr>
            <a:t>年間と</a:t>
          </a:r>
          <a:r>
            <a:rPr kumimoji="1" lang="en-US" altLang="ja-JP" sz="1200">
              <a:latin typeface="メイリオ" panose="020B0604030504040204" pitchFamily="50" charset="-128"/>
              <a:ea typeface="メイリオ" panose="020B0604030504040204" pitchFamily="50" charset="-128"/>
            </a:rPr>
            <a:t>10</a:t>
          </a:r>
          <a:r>
            <a:rPr kumimoji="1" lang="ja-JP" altLang="en-US" sz="1200">
              <a:latin typeface="メイリオ" panose="020B0604030504040204" pitchFamily="50" charset="-128"/>
              <a:ea typeface="メイリオ" panose="020B0604030504040204" pitchFamily="50" charset="-128"/>
            </a:rPr>
            <a:t>年間のシートがありますので、用途によって使い分けてください。</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このシートを使って、生活とのバランスの取れた計画的なお金の使い方を目指しましょう！</a:t>
          </a:r>
        </a:p>
      </xdr:txBody>
    </xdr:sp>
    <xdr:clientData/>
  </xdr:oneCellAnchor>
  <xdr:oneCellAnchor>
    <xdr:from>
      <xdr:col>1</xdr:col>
      <xdr:colOff>261938</xdr:colOff>
      <xdr:row>8</xdr:row>
      <xdr:rowOff>7422</xdr:rowOff>
    </xdr:from>
    <xdr:ext cx="1794402" cy="49244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57188" y="1650485"/>
          <a:ext cx="1794402"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b="1">
              <a:latin typeface="メイリオ" panose="020B0604030504040204" pitchFamily="50" charset="-128"/>
              <a:ea typeface="メイリオ" panose="020B0604030504040204" pitchFamily="50" charset="-128"/>
            </a:rPr>
            <a:t>【 1 </a:t>
          </a:r>
          <a:r>
            <a:rPr kumimoji="1" lang="ja-JP" altLang="en-US" sz="1600" b="1">
              <a:latin typeface="メイリオ" panose="020B0604030504040204" pitchFamily="50" charset="-128"/>
              <a:ea typeface="メイリオ" panose="020B0604030504040204" pitchFamily="50" charset="-128"/>
            </a:rPr>
            <a:t>年間シート</a:t>
          </a:r>
          <a:r>
            <a:rPr kumimoji="1" lang="en-US" altLang="ja-JP" sz="1600" b="1">
              <a:solidFill>
                <a:schemeClr val="tx1"/>
              </a:solidFill>
              <a:effectLst/>
              <a:latin typeface="+mn-lt"/>
              <a:ea typeface="+mn-ea"/>
              <a:cs typeface="+mn-cs"/>
            </a:rPr>
            <a:t>】</a:t>
          </a:r>
          <a:endParaRPr kumimoji="1" lang="ja-JP" altLang="en-US" sz="1600" b="1">
            <a:latin typeface="メイリオ" panose="020B0604030504040204" pitchFamily="50" charset="-128"/>
            <a:ea typeface="メイリオ" panose="020B0604030504040204" pitchFamily="50" charset="-128"/>
          </a:endParaRPr>
        </a:p>
      </xdr:txBody>
    </xdr:sp>
    <xdr:clientData/>
  </xdr:oneCellAnchor>
  <xdr:twoCellAnchor>
    <xdr:from>
      <xdr:col>1</xdr:col>
      <xdr:colOff>2266950</xdr:colOff>
      <xdr:row>14</xdr:row>
      <xdr:rowOff>90487</xdr:rowOff>
    </xdr:from>
    <xdr:to>
      <xdr:col>2</xdr:col>
      <xdr:colOff>657225</xdr:colOff>
      <xdr:row>16</xdr:row>
      <xdr:rowOff>114300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2362200" y="2733675"/>
          <a:ext cx="1033463" cy="3571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551584</xdr:colOff>
      <xdr:row>14</xdr:row>
      <xdr:rowOff>90487</xdr:rowOff>
    </xdr:from>
    <xdr:ext cx="1569660" cy="392415"/>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46834" y="2733675"/>
          <a:ext cx="1569660" cy="392415"/>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➊西暦を入力します</a:t>
          </a:r>
        </a:p>
      </xdr:txBody>
    </xdr:sp>
    <xdr:clientData/>
  </xdr:oneCellAnchor>
  <xdr:twoCellAnchor>
    <xdr:from>
      <xdr:col>1</xdr:col>
      <xdr:colOff>2121244</xdr:colOff>
      <xdr:row>15</xdr:row>
      <xdr:rowOff>100013</xdr:rowOff>
    </xdr:from>
    <xdr:to>
      <xdr:col>1</xdr:col>
      <xdr:colOff>2266950</xdr:colOff>
      <xdr:row>15</xdr:row>
      <xdr:rowOff>110483</xdr:rowOff>
    </xdr:to>
    <xdr:cxnSp macro="">
      <xdr:nvCxnSpPr>
        <xdr:cNvPr id="13" name="直線コネクタ 12">
          <a:extLst>
            <a:ext uri="{FF2B5EF4-FFF2-40B4-BE49-F238E27FC236}">
              <a16:creationId xmlns:a16="http://schemas.microsoft.com/office/drawing/2014/main" id="{00000000-0008-0000-0000-00000D000000}"/>
            </a:ext>
          </a:extLst>
        </xdr:cNvPr>
        <xdr:cNvCxnSpPr>
          <a:stCxn id="11" idx="3"/>
          <a:endCxn id="10" idx="1"/>
        </xdr:cNvCxnSpPr>
      </xdr:nvCxnSpPr>
      <xdr:spPr>
        <a:xfrm flipV="1">
          <a:off x="2216494" y="2909888"/>
          <a:ext cx="145706" cy="1047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127722</xdr:colOff>
      <xdr:row>14</xdr:row>
      <xdr:rowOff>142875</xdr:rowOff>
    </xdr:from>
    <xdr:ext cx="1569660" cy="692497"/>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224597" y="2786063"/>
          <a:ext cx="1569660" cy="692497"/>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ライフ マネーの</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目標を書きましょう</a:t>
          </a:r>
          <a:endParaRPr kumimoji="1" lang="en-US" altLang="ja-JP" sz="1200">
            <a:latin typeface="メイリオ" panose="020B0604030504040204" pitchFamily="50" charset="-128"/>
            <a:ea typeface="メイリオ" panose="020B0604030504040204" pitchFamily="50" charset="-128"/>
          </a:endParaRPr>
        </a:p>
      </xdr:txBody>
    </xdr:sp>
    <xdr:clientData/>
  </xdr:oneCellAnchor>
  <xdr:twoCellAnchor>
    <xdr:from>
      <xdr:col>14</xdr:col>
      <xdr:colOff>176212</xdr:colOff>
      <xdr:row>13</xdr:row>
      <xdr:rowOff>123825</xdr:rowOff>
    </xdr:from>
    <xdr:to>
      <xdr:col>16</xdr:col>
      <xdr:colOff>666750</xdr:colOff>
      <xdr:row>29</xdr:row>
      <xdr:rowOff>71438</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1201400" y="2600325"/>
          <a:ext cx="1871663" cy="26146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676276</xdr:colOff>
      <xdr:row>16</xdr:row>
      <xdr:rowOff>23812</xdr:rowOff>
    </xdr:from>
    <xdr:to>
      <xdr:col>17</xdr:col>
      <xdr:colOff>127722</xdr:colOff>
      <xdr:row>16</xdr:row>
      <xdr:rowOff>146224</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6" idx="1"/>
        </xdr:cNvCxnSpPr>
      </xdr:nvCxnSpPr>
      <xdr:spPr>
        <a:xfrm flipH="1" flipV="1">
          <a:off x="13082589" y="3000375"/>
          <a:ext cx="142008" cy="12241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309562</xdr:colOff>
      <xdr:row>30</xdr:row>
      <xdr:rowOff>61912</xdr:rowOff>
    </xdr:from>
    <xdr:to>
      <xdr:col>12</xdr:col>
      <xdr:colOff>280987</xdr:colOff>
      <xdr:row>39</xdr:row>
      <xdr:rowOff>14288</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048000" y="5372100"/>
          <a:ext cx="6877050" cy="14525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456334</xdr:colOff>
      <xdr:row>30</xdr:row>
      <xdr:rowOff>123825</xdr:rowOff>
    </xdr:from>
    <xdr:ext cx="1415772" cy="992579"/>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51584" y="5434013"/>
          <a:ext cx="1415772" cy="992579"/>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❷支出を伴う</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年間の主な予定を</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書き込みます</a:t>
          </a:r>
        </a:p>
      </xdr:txBody>
    </xdr:sp>
    <xdr:clientData/>
  </xdr:oneCellAnchor>
  <xdr:twoCellAnchor>
    <xdr:from>
      <xdr:col>1</xdr:col>
      <xdr:colOff>2152649</xdr:colOff>
      <xdr:row>39</xdr:row>
      <xdr:rowOff>161925</xdr:rowOff>
    </xdr:from>
    <xdr:to>
      <xdr:col>12</xdr:col>
      <xdr:colOff>214311</xdr:colOff>
      <xdr:row>46</xdr:row>
      <xdr:rowOff>42862</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2247899" y="6972300"/>
          <a:ext cx="7610475" cy="10477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456334</xdr:colOff>
      <xdr:row>40</xdr:row>
      <xdr:rowOff>23812</xdr:rowOff>
    </xdr:from>
    <xdr:ext cx="1569660" cy="692497"/>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51584" y="7000875"/>
          <a:ext cx="1569660" cy="692497"/>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❸項目別にそれぞれ</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金額を入れましょう</a:t>
          </a:r>
        </a:p>
      </xdr:txBody>
    </xdr:sp>
    <xdr:clientData/>
  </xdr:oneCellAnchor>
  <xdr:oneCellAnchor>
    <xdr:from>
      <xdr:col>1</xdr:col>
      <xdr:colOff>456334</xdr:colOff>
      <xdr:row>48</xdr:row>
      <xdr:rowOff>33337</xdr:rowOff>
    </xdr:from>
    <xdr:ext cx="1569660" cy="692497"/>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51584" y="8343900"/>
          <a:ext cx="1569660" cy="692497"/>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❹家計の収入金額を</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入れましょう</a:t>
          </a:r>
        </a:p>
      </xdr:txBody>
    </xdr:sp>
    <xdr:clientData/>
  </xdr:oneCellAnchor>
  <xdr:twoCellAnchor>
    <xdr:from>
      <xdr:col>1</xdr:col>
      <xdr:colOff>2152649</xdr:colOff>
      <xdr:row>48</xdr:row>
      <xdr:rowOff>133351</xdr:rowOff>
    </xdr:from>
    <xdr:to>
      <xdr:col>12</xdr:col>
      <xdr:colOff>214311</xdr:colOff>
      <xdr:row>51</xdr:row>
      <xdr:rowOff>4764</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2247899" y="8443914"/>
          <a:ext cx="7610475" cy="3714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456334</xdr:colOff>
      <xdr:row>54</xdr:row>
      <xdr:rowOff>123825</xdr:rowOff>
    </xdr:from>
    <xdr:ext cx="1569660" cy="692497"/>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51584" y="9434513"/>
          <a:ext cx="1569660" cy="692497"/>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❺現在の貯蓄残高を</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入れましょう</a:t>
          </a:r>
        </a:p>
      </xdr:txBody>
    </xdr:sp>
    <xdr:clientData/>
  </xdr:oneCellAnchor>
  <xdr:twoCellAnchor>
    <xdr:from>
      <xdr:col>1</xdr:col>
      <xdr:colOff>2152649</xdr:colOff>
      <xdr:row>56</xdr:row>
      <xdr:rowOff>80961</xdr:rowOff>
    </xdr:from>
    <xdr:to>
      <xdr:col>2</xdr:col>
      <xdr:colOff>438150</xdr:colOff>
      <xdr:row>58</xdr:row>
      <xdr:rowOff>42862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2247899" y="9725024"/>
          <a:ext cx="928689" cy="2952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2152649</xdr:colOff>
      <xdr:row>53</xdr:row>
      <xdr:rowOff>4764</xdr:rowOff>
    </xdr:from>
    <xdr:to>
      <xdr:col>12</xdr:col>
      <xdr:colOff>214311</xdr:colOff>
      <xdr:row>55</xdr:row>
      <xdr:rowOff>42864</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2247899" y="9148764"/>
          <a:ext cx="7610475" cy="3714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61046</xdr:colOff>
      <xdr:row>51</xdr:row>
      <xdr:rowOff>142875</xdr:rowOff>
    </xdr:from>
    <xdr:ext cx="3108543" cy="692497"/>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1086234" y="8953500"/>
          <a:ext cx="3108543" cy="692497"/>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毎月の収入から支出を差し引いた金額が</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自動的に貯蓄額として毎月積算されます。</a:t>
          </a:r>
        </a:p>
      </xdr:txBody>
    </xdr:sp>
    <xdr:clientData/>
  </xdr:oneCellAnchor>
  <xdr:twoCellAnchor>
    <xdr:from>
      <xdr:col>1</xdr:col>
      <xdr:colOff>2025994</xdr:colOff>
      <xdr:row>56</xdr:row>
      <xdr:rowOff>127174</xdr:rowOff>
    </xdr:from>
    <xdr:to>
      <xdr:col>1</xdr:col>
      <xdr:colOff>2124075</xdr:colOff>
      <xdr:row>57</xdr:row>
      <xdr:rowOff>95250</xdr:rowOff>
    </xdr:to>
    <xdr:cxnSp macro="">
      <xdr:nvCxnSpPr>
        <xdr:cNvPr id="33" name="直線コネクタ 32">
          <a:extLst>
            <a:ext uri="{FF2B5EF4-FFF2-40B4-BE49-F238E27FC236}">
              <a16:creationId xmlns:a16="http://schemas.microsoft.com/office/drawing/2014/main" id="{00000000-0008-0000-0000-000021000000}"/>
            </a:ext>
          </a:extLst>
        </xdr:cNvPr>
        <xdr:cNvCxnSpPr>
          <a:stCxn id="28" idx="3"/>
        </xdr:cNvCxnSpPr>
      </xdr:nvCxnSpPr>
      <xdr:spPr>
        <a:xfrm>
          <a:off x="2121244" y="9771237"/>
          <a:ext cx="98081" cy="13476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2025994</xdr:colOff>
      <xdr:row>49</xdr:row>
      <xdr:rowOff>152401</xdr:rowOff>
    </xdr:from>
    <xdr:to>
      <xdr:col>1</xdr:col>
      <xdr:colOff>2152649</xdr:colOff>
      <xdr:row>50</xdr:row>
      <xdr:rowOff>36686</xdr:rowOff>
    </xdr:to>
    <xdr:cxnSp macro="">
      <xdr:nvCxnSpPr>
        <xdr:cNvPr id="35" name="直線コネクタ 34">
          <a:extLst>
            <a:ext uri="{FF2B5EF4-FFF2-40B4-BE49-F238E27FC236}">
              <a16:creationId xmlns:a16="http://schemas.microsoft.com/office/drawing/2014/main" id="{00000000-0008-0000-0000-000023000000}"/>
            </a:ext>
          </a:extLst>
        </xdr:cNvPr>
        <xdr:cNvCxnSpPr>
          <a:stCxn id="26" idx="3"/>
          <a:endCxn id="27" idx="1"/>
        </xdr:cNvCxnSpPr>
      </xdr:nvCxnSpPr>
      <xdr:spPr>
        <a:xfrm flipV="1">
          <a:off x="2121244" y="8629651"/>
          <a:ext cx="126655" cy="509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2025994</xdr:colOff>
      <xdr:row>42</xdr:row>
      <xdr:rowOff>27161</xdr:rowOff>
    </xdr:from>
    <xdr:to>
      <xdr:col>1</xdr:col>
      <xdr:colOff>2162175</xdr:colOff>
      <xdr:row>43</xdr:row>
      <xdr:rowOff>142875</xdr:rowOff>
    </xdr:to>
    <xdr:cxnSp macro="">
      <xdr:nvCxnSpPr>
        <xdr:cNvPr id="37" name="直線コネクタ 36">
          <a:extLst>
            <a:ext uri="{FF2B5EF4-FFF2-40B4-BE49-F238E27FC236}">
              <a16:creationId xmlns:a16="http://schemas.microsoft.com/office/drawing/2014/main" id="{00000000-0008-0000-0000-000025000000}"/>
            </a:ext>
          </a:extLst>
        </xdr:cNvPr>
        <xdr:cNvCxnSpPr>
          <a:stCxn id="25" idx="3"/>
        </xdr:cNvCxnSpPr>
      </xdr:nvCxnSpPr>
      <xdr:spPr>
        <a:xfrm>
          <a:off x="2121244" y="7337599"/>
          <a:ext cx="136181" cy="2824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1872106</xdr:colOff>
      <xdr:row>33</xdr:row>
      <xdr:rowOff>105765</xdr:rowOff>
    </xdr:from>
    <xdr:to>
      <xdr:col>2</xdr:col>
      <xdr:colOff>309562</xdr:colOff>
      <xdr:row>34</xdr:row>
      <xdr:rowOff>119063</xdr:rowOff>
    </xdr:to>
    <xdr:cxnSp macro="">
      <xdr:nvCxnSpPr>
        <xdr:cNvPr id="39" name="直線コネクタ 38">
          <a:extLst>
            <a:ext uri="{FF2B5EF4-FFF2-40B4-BE49-F238E27FC236}">
              <a16:creationId xmlns:a16="http://schemas.microsoft.com/office/drawing/2014/main" id="{00000000-0008-0000-0000-000027000000}"/>
            </a:ext>
          </a:extLst>
        </xdr:cNvPr>
        <xdr:cNvCxnSpPr>
          <a:stCxn id="23" idx="3"/>
          <a:endCxn id="22" idx="1"/>
        </xdr:cNvCxnSpPr>
      </xdr:nvCxnSpPr>
      <xdr:spPr>
        <a:xfrm>
          <a:off x="1967356" y="5916015"/>
          <a:ext cx="1080644" cy="17998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214311</xdr:colOff>
      <xdr:row>53</xdr:row>
      <xdr:rowOff>146224</xdr:rowOff>
    </xdr:from>
    <xdr:to>
      <xdr:col>14</xdr:col>
      <xdr:colOff>61046</xdr:colOff>
      <xdr:row>54</xdr:row>
      <xdr:rowOff>23813</xdr:rowOff>
    </xdr:to>
    <xdr:cxnSp macro="">
      <xdr:nvCxnSpPr>
        <xdr:cNvPr id="41" name="直線コネクタ 40">
          <a:extLst>
            <a:ext uri="{FF2B5EF4-FFF2-40B4-BE49-F238E27FC236}">
              <a16:creationId xmlns:a16="http://schemas.microsoft.com/office/drawing/2014/main" id="{00000000-0008-0000-0000-000029000000}"/>
            </a:ext>
          </a:extLst>
        </xdr:cNvPr>
        <xdr:cNvCxnSpPr>
          <a:stCxn id="31" idx="1"/>
          <a:endCxn id="30" idx="3"/>
        </xdr:cNvCxnSpPr>
      </xdr:nvCxnSpPr>
      <xdr:spPr>
        <a:xfrm flipH="1">
          <a:off x="9858374" y="9290224"/>
          <a:ext cx="1227860" cy="4427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309563</xdr:colOff>
      <xdr:row>63</xdr:row>
      <xdr:rowOff>71125</xdr:rowOff>
    </xdr:from>
    <xdr:ext cx="1865126" cy="492443"/>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04813" y="10882000"/>
          <a:ext cx="1865126"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b="1">
              <a:latin typeface="メイリオ" panose="020B0604030504040204" pitchFamily="50" charset="-128"/>
              <a:ea typeface="メイリオ" panose="020B0604030504040204" pitchFamily="50" charset="-128"/>
            </a:rPr>
            <a:t>【10 </a:t>
          </a:r>
          <a:r>
            <a:rPr kumimoji="1" lang="ja-JP" altLang="en-US" sz="1600" b="1">
              <a:latin typeface="メイリオ" panose="020B0604030504040204" pitchFamily="50" charset="-128"/>
              <a:ea typeface="メイリオ" panose="020B0604030504040204" pitchFamily="50" charset="-128"/>
            </a:rPr>
            <a:t>年間シート</a:t>
          </a:r>
          <a:r>
            <a:rPr kumimoji="1" lang="en-US" altLang="ja-JP" sz="1600" b="1">
              <a:solidFill>
                <a:schemeClr val="tx1"/>
              </a:solidFill>
              <a:effectLst/>
              <a:latin typeface="+mn-lt"/>
              <a:ea typeface="+mn-ea"/>
              <a:cs typeface="+mn-cs"/>
            </a:rPr>
            <a:t>】</a:t>
          </a:r>
          <a:endParaRPr kumimoji="1" lang="ja-JP" altLang="en-US" sz="1600" b="1">
            <a:latin typeface="メイリオ" panose="020B0604030504040204" pitchFamily="50" charset="-128"/>
            <a:ea typeface="メイリオ" panose="020B0604030504040204" pitchFamily="50" charset="-128"/>
          </a:endParaRPr>
        </a:p>
      </xdr:txBody>
    </xdr:sp>
    <xdr:clientData/>
  </xdr:oneCellAnchor>
  <xdr:twoCellAnchor>
    <xdr:from>
      <xdr:col>1</xdr:col>
      <xdr:colOff>2388054</xdr:colOff>
      <xdr:row>17</xdr:row>
      <xdr:rowOff>163287</xdr:rowOff>
    </xdr:from>
    <xdr:to>
      <xdr:col>13</xdr:col>
      <xdr:colOff>632732</xdr:colOff>
      <xdr:row>28</xdr:row>
      <xdr:rowOff>71436</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2483304" y="3306537"/>
          <a:ext cx="8484053" cy="174171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291008</xdr:colOff>
      <xdr:row>31</xdr:row>
      <xdr:rowOff>85045</xdr:rowOff>
    </xdr:from>
    <xdr:ext cx="2031325" cy="992579"/>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0625633" y="5561920"/>
          <a:ext cx="2031325" cy="992579"/>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支出額は棒グラフで、</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貯蓄残高は折れ線グラフで</a:t>
          </a:r>
          <a:endParaRPr kumimoji="1" lang="en-US" altLang="ja-JP" sz="1200">
            <a:latin typeface="メイリオ" panose="020B0604030504040204" pitchFamily="50" charset="-128"/>
            <a:ea typeface="メイリオ" panose="020B0604030504040204" pitchFamily="50" charset="-128"/>
          </a:endParaRPr>
        </a:p>
        <a:p>
          <a:r>
            <a:rPr kumimoji="1" lang="ja-JP" altLang="en-US" sz="1200">
              <a:latin typeface="メイリオ" panose="020B0604030504040204" pitchFamily="50" charset="-128"/>
              <a:ea typeface="メイリオ" panose="020B0604030504040204" pitchFamily="50" charset="-128"/>
            </a:rPr>
            <a:t>表示されます。</a:t>
          </a:r>
          <a:endParaRPr kumimoji="1" lang="en-US" altLang="ja-JP" sz="1200">
            <a:latin typeface="メイリオ" panose="020B0604030504040204" pitchFamily="50" charset="-128"/>
            <a:ea typeface="メイリオ" panose="020B0604030504040204" pitchFamily="50" charset="-128"/>
          </a:endParaRPr>
        </a:p>
      </xdr:txBody>
    </xdr:sp>
    <xdr:clientData/>
  </xdr:oneCellAnchor>
  <xdr:twoCellAnchor>
    <xdr:from>
      <xdr:col>12</xdr:col>
      <xdr:colOff>428625</xdr:colOff>
      <xdr:row>28</xdr:row>
      <xdr:rowOff>51026</xdr:rowOff>
    </xdr:from>
    <xdr:to>
      <xdr:col>13</xdr:col>
      <xdr:colOff>291008</xdr:colOff>
      <xdr:row>34</xdr:row>
      <xdr:rowOff>50655</xdr:rowOff>
    </xdr:to>
    <xdr:cxnSp macro="">
      <xdr:nvCxnSpPr>
        <xdr:cNvPr id="48" name="直線コネクタ 47">
          <a:extLst>
            <a:ext uri="{FF2B5EF4-FFF2-40B4-BE49-F238E27FC236}">
              <a16:creationId xmlns:a16="http://schemas.microsoft.com/office/drawing/2014/main" id="{00000000-0008-0000-0000-000030000000}"/>
            </a:ext>
          </a:extLst>
        </xdr:cNvPr>
        <xdr:cNvCxnSpPr>
          <a:stCxn id="46" idx="1"/>
        </xdr:cNvCxnSpPr>
      </xdr:nvCxnSpPr>
      <xdr:spPr>
        <a:xfrm flipH="1" flipV="1">
          <a:off x="10072688" y="5027839"/>
          <a:ext cx="552945" cy="99975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532534</xdr:colOff>
      <xdr:row>66</xdr:row>
      <xdr:rowOff>91848</xdr:rowOff>
    </xdr:from>
    <xdr:ext cx="184731" cy="392415"/>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27784" y="11402786"/>
          <a:ext cx="1847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200">
            <a:latin typeface="メイリオ" panose="020B0604030504040204" pitchFamily="50" charset="-128"/>
            <a:ea typeface="メイリオ" panose="020B0604030504040204" pitchFamily="50" charset="-128"/>
          </a:endParaRPr>
        </a:p>
      </xdr:txBody>
    </xdr:sp>
    <xdr:clientData/>
  </xdr:oneCellAnchor>
  <xdr:oneCellAnchor>
    <xdr:from>
      <xdr:col>1</xdr:col>
      <xdr:colOff>532534</xdr:colOff>
      <xdr:row>66</xdr:row>
      <xdr:rowOff>23812</xdr:rowOff>
    </xdr:from>
    <xdr:ext cx="5512471" cy="392415"/>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627784" y="11334750"/>
          <a:ext cx="551247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基本的に「</a:t>
          </a:r>
          <a:r>
            <a:rPr kumimoji="1" lang="en-US" altLang="ja-JP" sz="1200">
              <a:latin typeface="メイリオ" panose="020B0604030504040204" pitchFamily="50" charset="-128"/>
              <a:ea typeface="メイリオ" panose="020B0604030504040204" pitchFamily="50" charset="-128"/>
            </a:rPr>
            <a:t>1</a:t>
          </a:r>
          <a:r>
            <a:rPr kumimoji="1" lang="ja-JP" altLang="en-US" sz="1200">
              <a:latin typeface="メイリオ" panose="020B0604030504040204" pitchFamily="50" charset="-128"/>
              <a:ea typeface="メイリオ" panose="020B0604030504040204" pitchFamily="50" charset="-128"/>
            </a:rPr>
            <a:t>年間シート」と同じ使い方ですが、以下の箇所が異なります。</a:t>
          </a:r>
        </a:p>
      </xdr:txBody>
    </xdr:sp>
    <xdr:clientData/>
  </xdr:oneCellAnchor>
  <xdr:twoCellAnchor editAs="oneCell">
    <xdr:from>
      <xdr:col>2</xdr:col>
      <xdr:colOff>234724</xdr:colOff>
      <xdr:row>69</xdr:row>
      <xdr:rowOff>119062</xdr:rowOff>
    </xdr:from>
    <xdr:to>
      <xdr:col>17</xdr:col>
      <xdr:colOff>143439</xdr:colOff>
      <xdr:row>100</xdr:row>
      <xdr:rowOff>26386</xdr:rowOff>
    </xdr:to>
    <xdr:pic>
      <xdr:nvPicPr>
        <xdr:cNvPr id="53" name="図 52">
          <a:extLst>
            <a:ext uri="{FF2B5EF4-FFF2-40B4-BE49-F238E27FC236}">
              <a16:creationId xmlns:a16="http://schemas.microsoft.com/office/drawing/2014/main" id="{00000000-0008-0000-0000-000035000000}"/>
            </a:ext>
          </a:extLst>
        </xdr:cNvPr>
        <xdr:cNvPicPr>
          <a:picLocks noChangeAspect="1"/>
        </xdr:cNvPicPr>
      </xdr:nvPicPr>
      <xdr:blipFill>
        <a:blip xmlns:r="http://schemas.openxmlformats.org/officeDocument/2006/relationships" r:embed="rId3"/>
        <a:stretch>
          <a:fillRect/>
        </a:stretch>
      </xdr:blipFill>
      <xdr:spPr>
        <a:xfrm>
          <a:off x="2973162" y="11930062"/>
          <a:ext cx="10267152" cy="5074637"/>
        </a:xfrm>
        <a:prstGeom prst="rect">
          <a:avLst/>
        </a:prstGeom>
      </xdr:spPr>
    </xdr:pic>
    <xdr:clientData/>
  </xdr:twoCellAnchor>
  <xdr:twoCellAnchor>
    <xdr:from>
      <xdr:col>2</xdr:col>
      <xdr:colOff>312283</xdr:colOff>
      <xdr:row>72</xdr:row>
      <xdr:rowOff>53747</xdr:rowOff>
    </xdr:from>
    <xdr:to>
      <xdr:col>3</xdr:col>
      <xdr:colOff>560615</xdr:colOff>
      <xdr:row>74</xdr:row>
      <xdr:rowOff>25852</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3050721" y="12364810"/>
          <a:ext cx="938894" cy="30548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465363</xdr:colOff>
      <xdr:row>85</xdr:row>
      <xdr:rowOff>159883</xdr:rowOff>
    </xdr:from>
    <xdr:to>
      <xdr:col>13</xdr:col>
      <xdr:colOff>91848</xdr:colOff>
      <xdr:row>86</xdr:row>
      <xdr:rowOff>159883</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3894363" y="14637883"/>
          <a:ext cx="6532110" cy="166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633226</xdr:colOff>
      <xdr:row>71</xdr:row>
      <xdr:rowOff>26534</xdr:rowOff>
    </xdr:from>
    <xdr:ext cx="1569660" cy="392415"/>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28476" y="12170909"/>
          <a:ext cx="1569660" cy="392415"/>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➊西暦を入力します</a:t>
          </a:r>
          <a:endParaRPr kumimoji="1" lang="en-US" altLang="ja-JP" sz="1200">
            <a:latin typeface="メイリオ" panose="020B0604030504040204" pitchFamily="50" charset="-128"/>
            <a:ea typeface="メイリオ" panose="020B0604030504040204" pitchFamily="50" charset="-128"/>
          </a:endParaRPr>
        </a:p>
      </xdr:txBody>
    </xdr:sp>
    <xdr:clientData/>
  </xdr:oneCellAnchor>
  <xdr:oneCellAnchor>
    <xdr:from>
      <xdr:col>1</xdr:col>
      <xdr:colOff>566551</xdr:colOff>
      <xdr:row>82</xdr:row>
      <xdr:rowOff>23812</xdr:rowOff>
    </xdr:from>
    <xdr:ext cx="2068643" cy="692497"/>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661801" y="14001750"/>
          <a:ext cx="2068643" cy="692497"/>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メイリオ" panose="020B0604030504040204" pitchFamily="50" charset="-128"/>
              <a:ea typeface="メイリオ" panose="020B0604030504040204" pitchFamily="50" charset="-128"/>
            </a:rPr>
            <a:t>❷</a:t>
          </a:r>
          <a:r>
            <a:rPr kumimoji="1" lang="ja-JP" altLang="ja-JP" sz="1200">
              <a:solidFill>
                <a:schemeClr val="tx1"/>
              </a:solidFill>
              <a:effectLst/>
              <a:latin typeface="メイリオ" panose="020B0604030504040204" pitchFamily="50" charset="-128"/>
              <a:ea typeface="メイリオ" panose="020B0604030504040204" pitchFamily="50" charset="-128"/>
              <a:cs typeface="+mn-cs"/>
            </a:rPr>
            <a:t>入力した年から</a:t>
          </a:r>
          <a:r>
            <a:rPr kumimoji="1" lang="en-US" altLang="ja-JP" sz="1200">
              <a:solidFill>
                <a:schemeClr val="tx1"/>
              </a:solidFill>
              <a:effectLst/>
              <a:latin typeface="メイリオ" panose="020B0604030504040204" pitchFamily="50" charset="-128"/>
              <a:ea typeface="メイリオ" panose="020B0604030504040204" pitchFamily="50" charset="-128"/>
              <a:cs typeface="+mn-cs"/>
            </a:rPr>
            <a:t>10</a:t>
          </a:r>
          <a:r>
            <a:rPr kumimoji="1" lang="ja-JP" altLang="ja-JP" sz="1200">
              <a:solidFill>
                <a:schemeClr val="tx1"/>
              </a:solidFill>
              <a:effectLst/>
              <a:latin typeface="メイリオ" panose="020B0604030504040204" pitchFamily="50" charset="-128"/>
              <a:ea typeface="メイリオ" panose="020B0604030504040204" pitchFamily="50" charset="-128"/>
              <a:cs typeface="+mn-cs"/>
            </a:rPr>
            <a:t>年間の</a:t>
          </a:r>
          <a:endParaRPr lang="ja-JP" altLang="ja-JP" sz="1200">
            <a:effectLst/>
            <a:latin typeface="メイリオ" panose="020B0604030504040204" pitchFamily="50" charset="-128"/>
            <a:ea typeface="メイリオ" panose="020B0604030504040204" pitchFamily="50" charset="-128"/>
          </a:endParaRPr>
        </a:p>
        <a:p>
          <a:r>
            <a:rPr kumimoji="1" lang="ja-JP" altLang="ja-JP" sz="1200">
              <a:solidFill>
                <a:schemeClr val="tx1"/>
              </a:solidFill>
              <a:effectLst/>
              <a:latin typeface="メイリオ" panose="020B0604030504040204" pitchFamily="50" charset="-128"/>
              <a:ea typeface="メイリオ" panose="020B0604030504040204" pitchFamily="50" charset="-128"/>
              <a:cs typeface="+mn-cs"/>
            </a:rPr>
            <a:t>西暦が表示されます</a:t>
          </a:r>
          <a:endParaRPr lang="ja-JP" altLang="ja-JP" sz="1200">
            <a:effectLst/>
            <a:latin typeface="メイリオ" panose="020B0604030504040204" pitchFamily="50" charset="-128"/>
            <a:ea typeface="メイリオ" panose="020B0604030504040204" pitchFamily="50" charset="-128"/>
          </a:endParaRPr>
        </a:p>
      </xdr:txBody>
    </xdr:sp>
    <xdr:clientData/>
  </xdr:oneCellAnchor>
  <xdr:twoCellAnchor>
    <xdr:from>
      <xdr:col>3</xdr:col>
      <xdr:colOff>474889</xdr:colOff>
      <xdr:row>87</xdr:row>
      <xdr:rowOff>45583</xdr:rowOff>
    </xdr:from>
    <xdr:to>
      <xdr:col>4</xdr:col>
      <xdr:colOff>414337</xdr:colOff>
      <xdr:row>90</xdr:row>
      <xdr:rowOff>71437</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3903889" y="14856958"/>
          <a:ext cx="630011" cy="5259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566551</xdr:colOff>
      <xdr:row>87</xdr:row>
      <xdr:rowOff>52387</xdr:rowOff>
    </xdr:from>
    <xdr:ext cx="2090924" cy="692497"/>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61801" y="14863762"/>
          <a:ext cx="2090924" cy="692497"/>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latin typeface="メイリオ" panose="020B0604030504040204" pitchFamily="50" charset="-128"/>
              <a:ea typeface="メイリオ" panose="020B0604030504040204" pitchFamily="50" charset="-128"/>
            </a:rPr>
            <a:t>❸</a:t>
          </a:r>
          <a:r>
            <a:rPr kumimoji="1" lang="ja-JP" altLang="en-US" sz="1200">
              <a:solidFill>
                <a:schemeClr val="tx1"/>
              </a:solidFill>
              <a:effectLst/>
              <a:latin typeface="メイリオ" panose="020B0604030504040204" pitchFamily="50" charset="-128"/>
              <a:ea typeface="メイリオ" panose="020B0604030504040204" pitchFamily="50" charset="-128"/>
              <a:cs typeface="+mn-cs"/>
            </a:rPr>
            <a:t>このセルに家族の名前と年齢を入力します</a:t>
          </a:r>
          <a:endParaRPr lang="ja-JP" altLang="ja-JP" sz="1200">
            <a:effectLst/>
            <a:latin typeface="メイリオ" panose="020B0604030504040204" pitchFamily="50" charset="-128"/>
            <a:ea typeface="メイリオ" panose="020B0604030504040204" pitchFamily="50" charset="-128"/>
          </a:endParaRPr>
        </a:p>
      </xdr:txBody>
    </xdr:sp>
    <xdr:clientData/>
  </xdr:oneCellAnchor>
  <xdr:twoCellAnchor>
    <xdr:from>
      <xdr:col>4</xdr:col>
      <xdr:colOff>522514</xdr:colOff>
      <xdr:row>87</xdr:row>
      <xdr:rowOff>45583</xdr:rowOff>
    </xdr:from>
    <xdr:to>
      <xdr:col>13</xdr:col>
      <xdr:colOff>80963</xdr:colOff>
      <xdr:row>90</xdr:row>
      <xdr:rowOff>71437</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4642077" y="14856958"/>
          <a:ext cx="5773511" cy="52591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680850</xdr:colOff>
      <xdr:row>88</xdr:row>
      <xdr:rowOff>119062</xdr:rowOff>
    </xdr:from>
    <xdr:ext cx="2214749" cy="392415"/>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1015475" y="15097125"/>
          <a:ext cx="2214749" cy="392415"/>
        </a:xfrm>
        <a:prstGeom prst="rect">
          <a:avLst/>
        </a:prstGeom>
        <a:noFill/>
        <a:ln w="158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chemeClr val="tx1"/>
              </a:solidFill>
              <a:effectLst/>
              <a:latin typeface="メイリオ" panose="020B0604030504040204" pitchFamily="50" charset="-128"/>
              <a:ea typeface="メイリオ" panose="020B0604030504040204" pitchFamily="50" charset="-128"/>
              <a:cs typeface="+mn-cs"/>
            </a:rPr>
            <a:t>❹自動で年齢が計算されます</a:t>
          </a:r>
          <a:endParaRPr lang="ja-JP" altLang="ja-JP" sz="1200">
            <a:effectLst/>
            <a:latin typeface="メイリオ" panose="020B0604030504040204" pitchFamily="50" charset="-128"/>
            <a:ea typeface="メイリオ" panose="020B0604030504040204" pitchFamily="50" charset="-128"/>
          </a:endParaRPr>
        </a:p>
      </xdr:txBody>
    </xdr:sp>
    <xdr:clientData/>
  </xdr:oneCellAnchor>
  <xdr:twoCellAnchor>
    <xdr:from>
      <xdr:col>1</xdr:col>
      <xdr:colOff>2202886</xdr:colOff>
      <xdr:row>72</xdr:row>
      <xdr:rowOff>51292</xdr:rowOff>
    </xdr:from>
    <xdr:to>
      <xdr:col>2</xdr:col>
      <xdr:colOff>312283</xdr:colOff>
      <xdr:row>73</xdr:row>
      <xdr:rowOff>37419</xdr:rowOff>
    </xdr:to>
    <xdr:cxnSp macro="">
      <xdr:nvCxnSpPr>
        <xdr:cNvPr id="64" name="直線コネクタ 63">
          <a:extLst>
            <a:ext uri="{FF2B5EF4-FFF2-40B4-BE49-F238E27FC236}">
              <a16:creationId xmlns:a16="http://schemas.microsoft.com/office/drawing/2014/main" id="{00000000-0008-0000-0000-000040000000}"/>
            </a:ext>
          </a:extLst>
        </xdr:cNvPr>
        <xdr:cNvCxnSpPr>
          <a:stCxn id="56" idx="3"/>
          <a:endCxn id="54" idx="1"/>
        </xdr:cNvCxnSpPr>
      </xdr:nvCxnSpPr>
      <xdr:spPr>
        <a:xfrm>
          <a:off x="2298136" y="12362355"/>
          <a:ext cx="752585" cy="152814"/>
        </a:xfrm>
        <a:prstGeom prst="line">
          <a:avLst/>
        </a:prstGeom>
        <a:ln>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2635194</xdr:colOff>
      <xdr:row>84</xdr:row>
      <xdr:rowOff>27161</xdr:rowOff>
    </xdr:from>
    <xdr:to>
      <xdr:col>3</xdr:col>
      <xdr:colOff>465363</xdr:colOff>
      <xdr:row>86</xdr:row>
      <xdr:rowOff>74158</xdr:rowOff>
    </xdr:to>
    <xdr:cxnSp macro="">
      <xdr:nvCxnSpPr>
        <xdr:cNvPr id="66" name="直線コネクタ 65">
          <a:extLst>
            <a:ext uri="{FF2B5EF4-FFF2-40B4-BE49-F238E27FC236}">
              <a16:creationId xmlns:a16="http://schemas.microsoft.com/office/drawing/2014/main" id="{00000000-0008-0000-0000-000042000000}"/>
            </a:ext>
          </a:extLst>
        </xdr:cNvPr>
        <xdr:cNvCxnSpPr>
          <a:stCxn id="57" idx="3"/>
          <a:endCxn id="55" idx="1"/>
        </xdr:cNvCxnSpPr>
      </xdr:nvCxnSpPr>
      <xdr:spPr>
        <a:xfrm>
          <a:off x="2730444" y="14338474"/>
          <a:ext cx="1163919" cy="38037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xdr:colOff>
      <xdr:row>88</xdr:row>
      <xdr:rowOff>144235</xdr:rowOff>
    </xdr:from>
    <xdr:to>
      <xdr:col>3</xdr:col>
      <xdr:colOff>474889</xdr:colOff>
      <xdr:row>89</xdr:row>
      <xdr:rowOff>55736</xdr:rowOff>
    </xdr:to>
    <xdr:cxnSp macro="">
      <xdr:nvCxnSpPr>
        <xdr:cNvPr id="68" name="直線コネクタ 67">
          <a:extLst>
            <a:ext uri="{FF2B5EF4-FFF2-40B4-BE49-F238E27FC236}">
              <a16:creationId xmlns:a16="http://schemas.microsoft.com/office/drawing/2014/main" id="{00000000-0008-0000-0000-000044000000}"/>
            </a:ext>
          </a:extLst>
        </xdr:cNvPr>
        <xdr:cNvCxnSpPr>
          <a:stCxn id="59" idx="3"/>
          <a:endCxn id="58" idx="1"/>
        </xdr:cNvCxnSpPr>
      </xdr:nvCxnSpPr>
      <xdr:spPr>
        <a:xfrm flipV="1">
          <a:off x="2752725" y="15122298"/>
          <a:ext cx="1151164" cy="78188"/>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138113</xdr:colOff>
      <xdr:row>88</xdr:row>
      <xdr:rowOff>147637</xdr:rowOff>
    </xdr:from>
    <xdr:to>
      <xdr:col>13</xdr:col>
      <xdr:colOff>680850</xdr:colOff>
      <xdr:row>89</xdr:row>
      <xdr:rowOff>143820</xdr:rowOff>
    </xdr:to>
    <xdr:cxnSp macro="">
      <xdr:nvCxnSpPr>
        <xdr:cNvPr id="70" name="直線コネクタ 69">
          <a:extLst>
            <a:ext uri="{FF2B5EF4-FFF2-40B4-BE49-F238E27FC236}">
              <a16:creationId xmlns:a16="http://schemas.microsoft.com/office/drawing/2014/main" id="{00000000-0008-0000-0000-000046000000}"/>
            </a:ext>
          </a:extLst>
        </xdr:cNvPr>
        <xdr:cNvCxnSpPr>
          <a:stCxn id="62" idx="1"/>
        </xdr:cNvCxnSpPr>
      </xdr:nvCxnSpPr>
      <xdr:spPr>
        <a:xfrm flipH="1" flipV="1">
          <a:off x="10472738" y="15125700"/>
          <a:ext cx="542737" cy="16287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47626</xdr:colOff>
      <xdr:row>97</xdr:row>
      <xdr:rowOff>9525</xdr:rowOff>
    </xdr:from>
    <xdr:to>
      <xdr:col>13</xdr:col>
      <xdr:colOff>485776</xdr:colOff>
      <xdr:row>105</xdr:row>
      <xdr:rowOff>47625</xdr:rowOff>
    </xdr:to>
    <xdr:sp macro="" textlink="">
      <xdr:nvSpPr>
        <xdr:cNvPr id="2" name="大波 1">
          <a:extLst>
            <a:ext uri="{FF2B5EF4-FFF2-40B4-BE49-F238E27FC236}">
              <a16:creationId xmlns:a16="http://schemas.microsoft.com/office/drawing/2014/main" id="{00000000-0008-0000-0000-000002000000}"/>
            </a:ext>
          </a:extLst>
        </xdr:cNvPr>
        <xdr:cNvSpPr/>
      </xdr:nvSpPr>
      <xdr:spPr>
        <a:xfrm>
          <a:off x="2800351" y="16954500"/>
          <a:ext cx="7981950" cy="1409700"/>
        </a:xfrm>
        <a:prstGeom prst="wav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251401</xdr:colOff>
      <xdr:row>4</xdr:row>
      <xdr:rowOff>8379</xdr:rowOff>
    </xdr:from>
    <xdr:to>
      <xdr:col>16</xdr:col>
      <xdr:colOff>1</xdr:colOff>
      <xdr:row>4</xdr:row>
      <xdr:rowOff>2895696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113180</xdr:colOff>
      <xdr:row>0</xdr:row>
      <xdr:rowOff>600075</xdr:rowOff>
    </xdr:from>
    <xdr:to>
      <xdr:col>20</xdr:col>
      <xdr:colOff>447676</xdr:colOff>
      <xdr:row>5</xdr:row>
      <xdr:rowOff>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2600455" y="600075"/>
          <a:ext cx="2391896" cy="3609975"/>
        </a:xfrm>
        <a:prstGeom prst="wedgeRectCallout">
          <a:avLst>
            <a:gd name="adj1" fmla="val -61730"/>
            <a:gd name="adj2" fmla="val -42616"/>
          </a:avLst>
        </a:prstGeom>
        <a:solidFill>
          <a:schemeClr val="bg1"/>
        </a:solidFill>
        <a:ln w="381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cap="none" spc="0">
              <a:ln w="0"/>
              <a:solidFill>
                <a:schemeClr val="accent1">
                  <a:lumMod val="75000"/>
                </a:schemeClr>
              </a:solidFill>
              <a:effectLst/>
              <a:latin typeface="メイリオ" panose="020B0604030504040204" pitchFamily="50" charset="-128"/>
              <a:ea typeface="メイリオ" panose="020B0604030504040204" pitchFamily="50" charset="-128"/>
            </a:rPr>
            <a:t>・マイホームの頭金を毎年</a:t>
          </a:r>
          <a:r>
            <a:rPr kumimoji="1" lang="en-US" altLang="ja-JP" sz="1100" b="1" u="none" cap="none" spc="0">
              <a:ln w="0"/>
              <a:solidFill>
                <a:schemeClr val="accent1">
                  <a:lumMod val="75000"/>
                </a:schemeClr>
              </a:solidFill>
              <a:effectLst/>
              <a:latin typeface="メイリオ" panose="020B0604030504040204" pitchFamily="50" charset="-128"/>
              <a:ea typeface="メイリオ" panose="020B0604030504040204" pitchFamily="50" charset="-128"/>
            </a:rPr>
            <a:t>100</a:t>
          </a:r>
          <a:r>
            <a:rPr kumimoji="1" lang="ja-JP" altLang="en-US" sz="1100" b="1" u="none" cap="none" spc="0">
              <a:ln w="0"/>
              <a:solidFill>
                <a:schemeClr val="accent1">
                  <a:lumMod val="75000"/>
                </a:schemeClr>
              </a:solidFill>
              <a:effectLst/>
              <a:latin typeface="メイリオ" panose="020B0604030504040204" pitchFamily="50" charset="-128"/>
              <a:ea typeface="メイリオ" panose="020B0604030504040204" pitchFamily="50" charset="-128"/>
            </a:rPr>
            <a:t>万円ためる</a:t>
          </a:r>
          <a:endParaRPr kumimoji="1" lang="en-US" altLang="ja-JP" sz="1100" b="1" u="none" cap="none" spc="0">
            <a:ln w="0"/>
            <a:solidFill>
              <a:schemeClr val="accent1">
                <a:lumMod val="75000"/>
              </a:schemeClr>
            </a:solidFill>
            <a:effectLst/>
            <a:latin typeface="メイリオ" panose="020B0604030504040204" pitchFamily="50" charset="-128"/>
            <a:ea typeface="メイリオ" panose="020B0604030504040204" pitchFamily="50" charset="-128"/>
          </a:endParaRPr>
        </a:p>
        <a:p>
          <a:pPr algn="l"/>
          <a:r>
            <a:rPr kumimoji="1" lang="ja-JP" altLang="en-US" sz="1100" b="1" i="0" u="none" strike="noStrike" cap="none" spc="0">
              <a:ln w="0"/>
              <a:solidFill>
                <a:schemeClr val="accent1">
                  <a:lumMod val="75000"/>
                </a:schemeClr>
              </a:solidFill>
              <a:effectLst/>
              <a:latin typeface="メイリオ" panose="020B0604030504040204" pitchFamily="50" charset="-128"/>
              <a:ea typeface="メイリオ" panose="020B0604030504040204" pitchFamily="50" charset="-128"/>
              <a:cs typeface="+mn-cs"/>
            </a:rPr>
            <a:t>・</a:t>
          </a:r>
          <a:r>
            <a:rPr lang="ja-JP" altLang="ja-JP" sz="1100" b="1">
              <a:solidFill>
                <a:schemeClr val="accent1">
                  <a:lumMod val="75000"/>
                </a:schemeClr>
              </a:solidFill>
              <a:effectLst/>
              <a:latin typeface="メイリオ" panose="020B0604030504040204" pitchFamily="50" charset="-128"/>
              <a:ea typeface="メイリオ" panose="020B0604030504040204" pitchFamily="50" charset="-128"/>
              <a:cs typeface="+mn-cs"/>
            </a:rPr>
            <a:t>来年</a:t>
          </a:r>
          <a:r>
            <a:rPr lang="en-US" altLang="ja-JP" sz="1100" b="1">
              <a:solidFill>
                <a:schemeClr val="accent1">
                  <a:lumMod val="75000"/>
                </a:schemeClr>
              </a:solidFill>
              <a:effectLst/>
              <a:latin typeface="メイリオ" panose="020B0604030504040204" pitchFamily="50" charset="-128"/>
              <a:ea typeface="メイリオ" panose="020B0604030504040204" pitchFamily="50" charset="-128"/>
              <a:cs typeface="+mn-cs"/>
            </a:rPr>
            <a:t>7</a:t>
          </a:r>
          <a:r>
            <a:rPr lang="ja-JP" altLang="ja-JP" sz="1100" b="1">
              <a:solidFill>
                <a:schemeClr val="accent1">
                  <a:lumMod val="75000"/>
                </a:schemeClr>
              </a:solidFill>
              <a:effectLst/>
              <a:latin typeface="メイリオ" panose="020B0604030504040204" pitchFamily="50" charset="-128"/>
              <a:ea typeface="メイリオ" panose="020B0604030504040204" pitchFamily="50" charset="-128"/>
              <a:cs typeface="+mn-cs"/>
            </a:rPr>
            <a:t>月の海外旅行のために</a:t>
          </a:r>
          <a:r>
            <a:rPr lang="en-US" altLang="ja-JP" sz="1100" b="1">
              <a:solidFill>
                <a:schemeClr val="accent1">
                  <a:lumMod val="75000"/>
                </a:schemeClr>
              </a:solidFill>
              <a:effectLst/>
              <a:latin typeface="メイリオ" panose="020B0604030504040204" pitchFamily="50" charset="-128"/>
              <a:ea typeface="メイリオ" panose="020B0604030504040204" pitchFamily="50" charset="-128"/>
              <a:cs typeface="+mn-cs"/>
            </a:rPr>
            <a:t>100</a:t>
          </a:r>
          <a:r>
            <a:rPr lang="ja-JP" altLang="ja-JP" sz="1100" b="1">
              <a:solidFill>
                <a:schemeClr val="accent1">
                  <a:lumMod val="75000"/>
                </a:schemeClr>
              </a:solidFill>
              <a:effectLst/>
              <a:latin typeface="メイリオ" panose="020B0604030504040204" pitchFamily="50" charset="-128"/>
              <a:ea typeface="メイリオ" panose="020B0604030504040204" pitchFamily="50" charset="-128"/>
              <a:cs typeface="+mn-cs"/>
            </a:rPr>
            <a:t>万円ためる</a:t>
          </a:r>
          <a:endParaRPr kumimoji="1" lang="ja-JP" altLang="en-US" sz="1100" b="1" u="sng" cap="none" spc="0">
            <a:ln w="0"/>
            <a:solidFill>
              <a:schemeClr val="accent1">
                <a:lumMod val="75000"/>
              </a:schemeClr>
            </a:solidFill>
            <a:effectLst/>
            <a:latin typeface="メイリオ" panose="020B0604030504040204" pitchFamily="50" charset="-128"/>
            <a:ea typeface="メイリオ" panose="020B0604030504040204" pitchFamily="50" charset="-128"/>
          </a:endParaRPr>
        </a:p>
      </xdr:txBody>
    </xdr:sp>
    <xdr:clientData/>
  </xdr:twoCellAnchor>
  <xdr:twoCellAnchor>
    <xdr:from>
      <xdr:col>17</xdr:col>
      <xdr:colOff>133350</xdr:colOff>
      <xdr:row>0</xdr:row>
      <xdr:rowOff>76200</xdr:rowOff>
    </xdr:from>
    <xdr:to>
      <xdr:col>20</xdr:col>
      <xdr:colOff>438150</xdr:colOff>
      <xdr:row>0</xdr:row>
      <xdr:rowOff>485776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620625" y="76200"/>
          <a:ext cx="2362200" cy="409576"/>
        </a:xfrm>
        <a:prstGeom prst="rect">
          <a:avLst/>
        </a:prstGeom>
        <a:solidFill>
          <a:schemeClr val="bg1"/>
        </a:solidFill>
        <a:ln w="571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accent1">
                  <a:lumMod val="75000"/>
                </a:schemeClr>
              </a:solidFill>
              <a:latin typeface="メイリオ" panose="020B0604030504040204" pitchFamily="50" charset="-128"/>
              <a:ea typeface="メイリオ" panose="020B0604030504040204" pitchFamily="50" charset="-128"/>
            </a:rPr>
            <a:t>マネー目標（節約方法など）</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3</xdr:row>
      <xdr:rowOff>60730</xdr:rowOff>
    </xdr:from>
    <xdr:to>
      <xdr:col>13</xdr:col>
      <xdr:colOff>942975</xdr:colOff>
      <xdr:row>3</xdr:row>
      <xdr:rowOff>2948047</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104775</xdr:colOff>
      <xdr:row>0</xdr:row>
      <xdr:rowOff>619126</xdr:rowOff>
    </xdr:from>
    <xdr:to>
      <xdr:col>18</xdr:col>
      <xdr:colOff>477370</xdr:colOff>
      <xdr:row>3</xdr:row>
      <xdr:rowOff>3038476</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2087225" y="619126"/>
          <a:ext cx="2429995" cy="3486150"/>
        </a:xfrm>
        <a:prstGeom prst="wedgeRectCallout">
          <a:avLst>
            <a:gd name="adj1" fmla="val -61730"/>
            <a:gd name="adj2" fmla="val -42616"/>
          </a:avLst>
        </a:prstGeom>
        <a:solidFill>
          <a:schemeClr val="bg1"/>
        </a:solidFill>
        <a:ln w="38100">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cap="none" spc="0">
              <a:ln w="0"/>
              <a:solidFill>
                <a:schemeClr val="accent2">
                  <a:lumMod val="75000"/>
                </a:schemeClr>
              </a:solidFill>
              <a:effectLst/>
              <a:latin typeface="Meiryo UI" panose="020B0604030504040204" pitchFamily="50" charset="-128"/>
              <a:ea typeface="Meiryo UI" panose="020B0604030504040204" pitchFamily="50" charset="-128"/>
            </a:rPr>
            <a:t>・マイホームの頭金を</a:t>
          </a:r>
          <a:r>
            <a:rPr kumimoji="1" lang="en-US" altLang="ja-JP" sz="1100" b="1" u="none" cap="none" spc="0">
              <a:ln w="0"/>
              <a:solidFill>
                <a:schemeClr val="accent2">
                  <a:lumMod val="75000"/>
                </a:schemeClr>
              </a:solidFill>
              <a:effectLst/>
              <a:latin typeface="Meiryo UI" panose="020B0604030504040204" pitchFamily="50" charset="-128"/>
              <a:ea typeface="Meiryo UI" panose="020B0604030504040204" pitchFamily="50" charset="-128"/>
            </a:rPr>
            <a:t>500</a:t>
          </a:r>
          <a:r>
            <a:rPr kumimoji="1" lang="ja-JP" altLang="en-US" sz="1100" b="1" u="none" cap="none" spc="0">
              <a:ln w="0"/>
              <a:solidFill>
                <a:schemeClr val="accent2">
                  <a:lumMod val="75000"/>
                </a:schemeClr>
              </a:solidFill>
              <a:effectLst/>
              <a:latin typeface="Meiryo UI" panose="020B0604030504040204" pitchFamily="50" charset="-128"/>
              <a:ea typeface="Meiryo UI" panose="020B0604030504040204" pitchFamily="50" charset="-128"/>
            </a:rPr>
            <a:t>万円ためる</a:t>
          </a:r>
          <a:endParaRPr kumimoji="1" lang="en-US" altLang="ja-JP" sz="1100" b="1" u="none" cap="none" spc="0">
            <a:ln w="0"/>
            <a:solidFill>
              <a:schemeClr val="accent2">
                <a:lumMod val="75000"/>
              </a:schemeClr>
            </a:solidFill>
            <a:effectLst/>
            <a:latin typeface="Meiryo UI" panose="020B0604030504040204" pitchFamily="50" charset="-128"/>
            <a:ea typeface="Meiryo UI" panose="020B0604030504040204" pitchFamily="50" charset="-128"/>
          </a:endParaRPr>
        </a:p>
        <a:p>
          <a:pPr algn="l"/>
          <a:r>
            <a:rPr kumimoji="1" lang="ja-JP" altLang="en-US" sz="1100" b="1" i="0" u="none" strike="noStrike" cap="none" spc="0">
              <a:ln w="0"/>
              <a:solidFill>
                <a:schemeClr val="accent2">
                  <a:lumMod val="75000"/>
                </a:schemeClr>
              </a:solidFill>
              <a:effectLst/>
              <a:latin typeface="Meiryo UI" panose="020B0604030504040204" pitchFamily="50" charset="-128"/>
              <a:ea typeface="Meiryo UI" panose="020B0604030504040204" pitchFamily="50" charset="-128"/>
              <a:cs typeface="+mn-cs"/>
            </a:rPr>
            <a:t>・外食を控える（月に</a:t>
          </a:r>
          <a:r>
            <a:rPr kumimoji="1" lang="en-US" altLang="ja-JP" sz="1100" b="1" i="0" u="none" strike="noStrike" cap="none" spc="0">
              <a:ln w="0"/>
              <a:solidFill>
                <a:schemeClr val="accent2">
                  <a:lumMod val="75000"/>
                </a:schemeClr>
              </a:solidFill>
              <a:effectLst/>
              <a:latin typeface="Meiryo UI" panose="020B0604030504040204" pitchFamily="50" charset="-128"/>
              <a:ea typeface="Meiryo UI" panose="020B0604030504040204" pitchFamily="50" charset="-128"/>
              <a:cs typeface="+mn-cs"/>
            </a:rPr>
            <a:t>2</a:t>
          </a:r>
          <a:r>
            <a:rPr kumimoji="1" lang="ja-JP" altLang="en-US" sz="1100" b="1" i="0" u="none" strike="noStrike" cap="none" spc="0">
              <a:ln w="0"/>
              <a:solidFill>
                <a:schemeClr val="accent2">
                  <a:lumMod val="75000"/>
                </a:schemeClr>
              </a:solidFill>
              <a:effectLst/>
              <a:latin typeface="Meiryo UI" panose="020B0604030504040204" pitchFamily="50" charset="-128"/>
              <a:ea typeface="Meiryo UI" panose="020B0604030504040204" pitchFamily="50" charset="-128"/>
              <a:cs typeface="+mn-cs"/>
            </a:rPr>
            <a:t>、</a:t>
          </a:r>
          <a:r>
            <a:rPr kumimoji="1" lang="en-US" altLang="ja-JP" sz="1100" b="1" i="0" u="none" strike="noStrike" cap="none" spc="0">
              <a:ln w="0"/>
              <a:solidFill>
                <a:schemeClr val="accent2">
                  <a:lumMod val="75000"/>
                </a:schemeClr>
              </a:solidFill>
              <a:effectLst/>
              <a:latin typeface="Meiryo UI" panose="020B0604030504040204" pitchFamily="50" charset="-128"/>
              <a:ea typeface="Meiryo UI" panose="020B0604030504040204" pitchFamily="50" charset="-128"/>
              <a:cs typeface="+mn-cs"/>
            </a:rPr>
            <a:t>15000</a:t>
          </a:r>
          <a:r>
            <a:rPr kumimoji="1" lang="ja-JP" altLang="en-US" sz="1100" b="1" i="0" u="none" strike="noStrike" cap="none" spc="0">
              <a:ln w="0"/>
              <a:solidFill>
                <a:schemeClr val="accent2">
                  <a:lumMod val="75000"/>
                </a:schemeClr>
              </a:solidFill>
              <a:effectLst/>
              <a:latin typeface="Meiryo UI" panose="020B0604030504040204" pitchFamily="50" charset="-128"/>
              <a:ea typeface="Meiryo UI" panose="020B0604030504040204" pitchFamily="50" charset="-128"/>
              <a:cs typeface="+mn-cs"/>
            </a:rPr>
            <a:t>円まで）</a:t>
          </a:r>
          <a:endParaRPr kumimoji="1" lang="ja-JP" altLang="en-US" sz="1100" b="1" u="sng" cap="none" spc="0">
            <a:ln w="0"/>
            <a:solidFill>
              <a:schemeClr val="accent2">
                <a:lumMod val="75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182096</xdr:colOff>
      <xdr:row>0</xdr:row>
      <xdr:rowOff>95250</xdr:rowOff>
    </xdr:from>
    <xdr:to>
      <xdr:col>18</xdr:col>
      <xdr:colOff>486896</xdr:colOff>
      <xdr:row>0</xdr:row>
      <xdr:rowOff>504826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2164546" y="95250"/>
          <a:ext cx="2362200" cy="409576"/>
        </a:xfrm>
        <a:prstGeom prst="rect">
          <a:avLst/>
        </a:prstGeom>
        <a:solidFill>
          <a:schemeClr val="bg1"/>
        </a:solidFill>
        <a:ln w="5715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accent2">
                  <a:lumMod val="75000"/>
                </a:schemeClr>
              </a:solidFill>
              <a:latin typeface="メイリオ" panose="020B0604030504040204" pitchFamily="50" charset="-128"/>
              <a:ea typeface="メイリオ" panose="020B0604030504040204" pitchFamily="50" charset="-128"/>
            </a:rPr>
            <a:t>マネー目標（節約方法など）</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251401</xdr:colOff>
      <xdr:row>4</xdr:row>
      <xdr:rowOff>8379</xdr:rowOff>
    </xdr:from>
    <xdr:to>
      <xdr:col>16</xdr:col>
      <xdr:colOff>1</xdr:colOff>
      <xdr:row>4</xdr:row>
      <xdr:rowOff>2895696</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85725</xdr:colOff>
      <xdr:row>0</xdr:row>
      <xdr:rowOff>600075</xdr:rowOff>
    </xdr:from>
    <xdr:to>
      <xdr:col>20</xdr:col>
      <xdr:colOff>458320</xdr:colOff>
      <xdr:row>5</xdr:row>
      <xdr:rowOff>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12573000" y="600075"/>
          <a:ext cx="2429995" cy="3609975"/>
        </a:xfrm>
        <a:prstGeom prst="wedgeRectCallout">
          <a:avLst>
            <a:gd name="adj1" fmla="val -61730"/>
            <a:gd name="adj2" fmla="val -42616"/>
          </a:avLst>
        </a:prstGeom>
        <a:solidFill>
          <a:schemeClr val="bg1"/>
        </a:solidFill>
        <a:ln w="38100">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u="sng" cap="none" spc="0">
            <a:ln w="0"/>
            <a:solidFill>
              <a:srgbClr val="0070C0"/>
            </a:solidFill>
            <a:effectLst/>
            <a:latin typeface="Meiryo UI" panose="020B0604030504040204" pitchFamily="50" charset="-128"/>
            <a:ea typeface="Meiryo UI" panose="020B0604030504040204" pitchFamily="50" charset="-128"/>
          </a:endParaRPr>
        </a:p>
      </xdr:txBody>
    </xdr:sp>
    <xdr:clientData/>
  </xdr:twoCellAnchor>
  <xdr:twoCellAnchor>
    <xdr:from>
      <xdr:col>17</xdr:col>
      <xdr:colOff>124946</xdr:colOff>
      <xdr:row>0</xdr:row>
      <xdr:rowOff>95250</xdr:rowOff>
    </xdr:from>
    <xdr:to>
      <xdr:col>20</xdr:col>
      <xdr:colOff>429746</xdr:colOff>
      <xdr:row>0</xdr:row>
      <xdr:rowOff>504826</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2612221" y="95250"/>
          <a:ext cx="2362200" cy="409576"/>
        </a:xfrm>
        <a:prstGeom prst="rect">
          <a:avLst/>
        </a:prstGeom>
        <a:solidFill>
          <a:schemeClr val="bg1"/>
        </a:solidFill>
        <a:ln w="571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accent1">
                  <a:lumMod val="75000"/>
                </a:schemeClr>
              </a:solidFill>
              <a:latin typeface="メイリオ" panose="020B0604030504040204" pitchFamily="50" charset="-128"/>
              <a:ea typeface="メイリオ" panose="020B0604030504040204" pitchFamily="50" charset="-128"/>
            </a:rPr>
            <a:t>マネー目標（節約方法など）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
  <sheetViews>
    <sheetView showGridLines="0" tabSelected="1" topLeftCell="V25" zoomScaleNormal="100" zoomScaleSheetLayoutView="100" workbookViewId="0">
      <selection activeCell="C36" sqref="C36"/>
    </sheetView>
  </sheetViews>
  <sheetFormatPr defaultRowHeight="17.5" x14ac:dyDescent="0.2"/>
  <cols>
    <col min="1" max="1" width="3.36328125" style="90" customWidth="1"/>
    <col min="2" max="2" width="15.26953125" style="90" customWidth="1"/>
    <col min="3" max="32" width="12.6328125" style="90" customWidth="1"/>
    <col min="33" max="33" width="3.36328125" style="90" customWidth="1"/>
    <col min="34" max="34" width="16.453125" style="90" bestFit="1" customWidth="1"/>
    <col min="35" max="35" width="3.7265625" style="90" customWidth="1"/>
    <col min="36" max="16384" width="8.7265625" style="90"/>
  </cols>
  <sheetData>
    <row r="1" spans="1:35" ht="30" customHeight="1" x14ac:dyDescent="0.2">
      <c r="A1" s="88"/>
      <c r="B1" s="144" t="s">
        <v>52</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row>
    <row r="2" spans="1:35" ht="4.5" customHeight="1" thickBot="1" x14ac:dyDescent="0.2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row>
    <row r="3" spans="1:35" s="149" customFormat="1" ht="24.75" customHeight="1" thickBot="1" x14ac:dyDescent="0.25">
      <c r="A3" s="145"/>
      <c r="B3" s="146">
        <v>2022</v>
      </c>
      <c r="C3" s="147" t="s">
        <v>54</v>
      </c>
      <c r="D3" s="147"/>
      <c r="E3" s="147"/>
      <c r="F3" s="147"/>
      <c r="G3" s="147"/>
      <c r="H3" s="147"/>
      <c r="I3" s="147"/>
      <c r="J3" s="147"/>
      <c r="K3" s="147"/>
      <c r="L3" s="147"/>
      <c r="M3" s="147"/>
      <c r="N3" s="150"/>
      <c r="O3" s="150"/>
      <c r="P3" s="150"/>
      <c r="Q3" s="147"/>
      <c r="R3" s="147"/>
      <c r="S3" s="147"/>
      <c r="T3" s="147"/>
      <c r="U3" s="147"/>
      <c r="V3" s="147"/>
      <c r="W3" s="147"/>
      <c r="X3" s="147"/>
      <c r="Y3" s="147"/>
      <c r="Z3" s="147"/>
      <c r="AA3" s="147"/>
      <c r="AB3" s="147"/>
      <c r="AC3" s="147"/>
      <c r="AD3" s="147"/>
      <c r="AE3" s="147"/>
      <c r="AF3" s="154"/>
      <c r="AG3" s="154"/>
      <c r="AH3" s="148"/>
      <c r="AI3" s="145"/>
    </row>
    <row r="4" spans="1:35" ht="229.5" customHeight="1" x14ac:dyDescent="0.2">
      <c r="A4" s="91"/>
      <c r="B4" s="91"/>
      <c r="C4" s="91"/>
      <c r="D4" s="91"/>
      <c r="E4" s="91"/>
      <c r="F4" s="91"/>
      <c r="G4" s="91"/>
      <c r="H4" s="91"/>
      <c r="I4" s="91"/>
      <c r="J4" s="91"/>
      <c r="K4" s="91"/>
      <c r="L4" s="91"/>
      <c r="M4" s="91"/>
      <c r="Q4" s="91"/>
      <c r="R4" s="91"/>
      <c r="S4" s="91"/>
      <c r="T4" s="91"/>
      <c r="U4" s="91"/>
      <c r="V4" s="91"/>
      <c r="W4" s="91"/>
      <c r="X4" s="91"/>
      <c r="Y4" s="91"/>
      <c r="Z4" s="91"/>
      <c r="AA4" s="91"/>
      <c r="AB4" s="91"/>
      <c r="AC4" s="91"/>
      <c r="AD4" s="91"/>
      <c r="AE4" s="91"/>
      <c r="AF4" s="91"/>
      <c r="AG4" s="91"/>
      <c r="AH4" s="91"/>
      <c r="AI4" s="91"/>
    </row>
    <row r="5" spans="1:35" ht="8.25" customHeight="1" thickBot="1" x14ac:dyDescent="0.25">
      <c r="N5" s="91"/>
      <c r="O5" s="91"/>
      <c r="P5" s="91"/>
    </row>
    <row r="6" spans="1:35" ht="15.75" customHeight="1" x14ac:dyDescent="0.2">
      <c r="B6" s="92" t="s">
        <v>44</v>
      </c>
      <c r="C6" s="93">
        <f>B3</f>
        <v>2022</v>
      </c>
      <c r="D6" s="93">
        <f>C6+1</f>
        <v>2023</v>
      </c>
      <c r="E6" s="93">
        <f t="shared" ref="E6:AF10" si="0">D6+1</f>
        <v>2024</v>
      </c>
      <c r="F6" s="93">
        <f t="shared" si="0"/>
        <v>2025</v>
      </c>
      <c r="G6" s="93">
        <f t="shared" si="0"/>
        <v>2026</v>
      </c>
      <c r="H6" s="93">
        <f t="shared" si="0"/>
        <v>2027</v>
      </c>
      <c r="I6" s="93">
        <f t="shared" si="0"/>
        <v>2028</v>
      </c>
      <c r="J6" s="93">
        <f t="shared" si="0"/>
        <v>2029</v>
      </c>
      <c r="K6" s="93">
        <f t="shared" si="0"/>
        <v>2030</v>
      </c>
      <c r="L6" s="93">
        <f t="shared" si="0"/>
        <v>2031</v>
      </c>
      <c r="M6" s="93">
        <f t="shared" si="0"/>
        <v>2032</v>
      </c>
      <c r="N6" s="93">
        <f t="shared" si="0"/>
        <v>2033</v>
      </c>
      <c r="O6" s="93">
        <f t="shared" si="0"/>
        <v>2034</v>
      </c>
      <c r="P6" s="93">
        <f t="shared" si="0"/>
        <v>2035</v>
      </c>
      <c r="Q6" s="93">
        <f t="shared" si="0"/>
        <v>2036</v>
      </c>
      <c r="R6" s="93">
        <f t="shared" si="0"/>
        <v>2037</v>
      </c>
      <c r="S6" s="93">
        <f t="shared" si="0"/>
        <v>2038</v>
      </c>
      <c r="T6" s="93">
        <f t="shared" si="0"/>
        <v>2039</v>
      </c>
      <c r="U6" s="93">
        <f t="shared" si="0"/>
        <v>2040</v>
      </c>
      <c r="V6" s="93">
        <f t="shared" si="0"/>
        <v>2041</v>
      </c>
      <c r="W6" s="93">
        <f t="shared" si="0"/>
        <v>2042</v>
      </c>
      <c r="X6" s="93">
        <f t="shared" si="0"/>
        <v>2043</v>
      </c>
      <c r="Y6" s="93">
        <f t="shared" si="0"/>
        <v>2044</v>
      </c>
      <c r="Z6" s="93">
        <f t="shared" si="0"/>
        <v>2045</v>
      </c>
      <c r="AA6" s="93">
        <f t="shared" si="0"/>
        <v>2046</v>
      </c>
      <c r="AB6" s="93">
        <f t="shared" si="0"/>
        <v>2047</v>
      </c>
      <c r="AC6" s="93">
        <f t="shared" si="0"/>
        <v>2048</v>
      </c>
      <c r="AD6" s="93">
        <f t="shared" si="0"/>
        <v>2049</v>
      </c>
      <c r="AE6" s="93">
        <f t="shared" si="0"/>
        <v>2050</v>
      </c>
      <c r="AF6" s="93">
        <f t="shared" si="0"/>
        <v>2051</v>
      </c>
    </row>
    <row r="7" spans="1:35" ht="15.75" customHeight="1" x14ac:dyDescent="0.2">
      <c r="B7" s="94" t="s">
        <v>56</v>
      </c>
      <c r="C7" s="95">
        <v>63</v>
      </c>
      <c r="D7" s="141">
        <f>C7+1</f>
        <v>64</v>
      </c>
      <c r="E7" s="141">
        <f t="shared" si="0"/>
        <v>65</v>
      </c>
      <c r="F7" s="141">
        <f t="shared" si="0"/>
        <v>66</v>
      </c>
      <c r="G7" s="141">
        <f t="shared" si="0"/>
        <v>67</v>
      </c>
      <c r="H7" s="141">
        <f t="shared" si="0"/>
        <v>68</v>
      </c>
      <c r="I7" s="141">
        <f t="shared" si="0"/>
        <v>69</v>
      </c>
      <c r="J7" s="141">
        <f t="shared" si="0"/>
        <v>70</v>
      </c>
      <c r="K7" s="141">
        <f t="shared" si="0"/>
        <v>71</v>
      </c>
      <c r="L7" s="141">
        <f t="shared" si="0"/>
        <v>72</v>
      </c>
      <c r="M7" s="141">
        <f t="shared" si="0"/>
        <v>73</v>
      </c>
      <c r="N7" s="141">
        <f t="shared" si="0"/>
        <v>74</v>
      </c>
      <c r="O7" s="141">
        <f t="shared" si="0"/>
        <v>75</v>
      </c>
      <c r="P7" s="141">
        <f t="shared" si="0"/>
        <v>76</v>
      </c>
      <c r="Q7" s="141">
        <f t="shared" si="0"/>
        <v>77</v>
      </c>
      <c r="R7" s="141">
        <f t="shared" si="0"/>
        <v>78</v>
      </c>
      <c r="S7" s="141">
        <f t="shared" si="0"/>
        <v>79</v>
      </c>
      <c r="T7" s="141">
        <f t="shared" si="0"/>
        <v>80</v>
      </c>
      <c r="U7" s="141">
        <f t="shared" si="0"/>
        <v>81</v>
      </c>
      <c r="V7" s="141" t="str">
        <f>U7+1&amp;"(平均寿命)"</f>
        <v>82(平均寿命)</v>
      </c>
      <c r="W7" s="141">
        <f>U7+2</f>
        <v>83</v>
      </c>
      <c r="X7" s="141">
        <f t="shared" si="0"/>
        <v>84</v>
      </c>
      <c r="Y7" s="141">
        <f t="shared" si="0"/>
        <v>85</v>
      </c>
      <c r="Z7" s="141">
        <f t="shared" si="0"/>
        <v>86</v>
      </c>
      <c r="AA7" s="141"/>
      <c r="AB7" s="141"/>
      <c r="AC7" s="141"/>
      <c r="AD7" s="141"/>
      <c r="AE7" s="141"/>
      <c r="AF7" s="141"/>
    </row>
    <row r="8" spans="1:35" ht="15.75" customHeight="1" x14ac:dyDescent="0.2">
      <c r="B8" s="94" t="s">
        <v>57</v>
      </c>
      <c r="C8" s="95">
        <v>59</v>
      </c>
      <c r="D8" s="141">
        <f t="shared" ref="D8:D10" si="1">C8+1</f>
        <v>60</v>
      </c>
      <c r="E8" s="141">
        <f t="shared" si="0"/>
        <v>61</v>
      </c>
      <c r="F8" s="141">
        <f t="shared" si="0"/>
        <v>62</v>
      </c>
      <c r="G8" s="141">
        <f t="shared" si="0"/>
        <v>63</v>
      </c>
      <c r="H8" s="141">
        <f t="shared" si="0"/>
        <v>64</v>
      </c>
      <c r="I8" s="141">
        <f t="shared" si="0"/>
        <v>65</v>
      </c>
      <c r="J8" s="141">
        <f t="shared" si="0"/>
        <v>66</v>
      </c>
      <c r="K8" s="141">
        <f t="shared" si="0"/>
        <v>67</v>
      </c>
      <c r="L8" s="141">
        <f t="shared" si="0"/>
        <v>68</v>
      </c>
      <c r="M8" s="141">
        <f t="shared" si="0"/>
        <v>69</v>
      </c>
      <c r="N8" s="141">
        <f t="shared" si="0"/>
        <v>70</v>
      </c>
      <c r="O8" s="141">
        <f t="shared" si="0"/>
        <v>71</v>
      </c>
      <c r="P8" s="141">
        <f t="shared" si="0"/>
        <v>72</v>
      </c>
      <c r="Q8" s="141">
        <f t="shared" si="0"/>
        <v>73</v>
      </c>
      <c r="R8" s="141">
        <f t="shared" si="0"/>
        <v>74</v>
      </c>
      <c r="S8" s="141">
        <f t="shared" si="0"/>
        <v>75</v>
      </c>
      <c r="T8" s="141">
        <f t="shared" si="0"/>
        <v>76</v>
      </c>
      <c r="U8" s="141">
        <f t="shared" si="0"/>
        <v>77</v>
      </c>
      <c r="V8" s="141">
        <f t="shared" si="0"/>
        <v>78</v>
      </c>
      <c r="W8" s="141">
        <f t="shared" si="0"/>
        <v>79</v>
      </c>
      <c r="X8" s="141">
        <f t="shared" si="0"/>
        <v>80</v>
      </c>
      <c r="Y8" s="141">
        <f t="shared" si="0"/>
        <v>81</v>
      </c>
      <c r="Z8" s="141">
        <f t="shared" si="0"/>
        <v>82</v>
      </c>
      <c r="AA8" s="141">
        <f t="shared" si="0"/>
        <v>83</v>
      </c>
      <c r="AB8" s="141">
        <f t="shared" si="0"/>
        <v>84</v>
      </c>
      <c r="AC8" s="141">
        <f t="shared" si="0"/>
        <v>85</v>
      </c>
      <c r="AD8" s="141">
        <f t="shared" si="0"/>
        <v>86</v>
      </c>
      <c r="AE8" s="141">
        <f t="shared" si="0"/>
        <v>87</v>
      </c>
      <c r="AF8" s="142" t="str">
        <f>AE8+1&amp;"(平均寿命)"</f>
        <v>88(平均寿命)</v>
      </c>
    </row>
    <row r="9" spans="1:35" ht="15.75" customHeight="1" x14ac:dyDescent="0.2">
      <c r="B9" s="94" t="s">
        <v>55</v>
      </c>
      <c r="C9" s="95">
        <v>30</v>
      </c>
      <c r="D9" s="141">
        <f t="shared" si="1"/>
        <v>31</v>
      </c>
      <c r="E9" s="141">
        <f t="shared" si="0"/>
        <v>32</v>
      </c>
      <c r="F9" s="141">
        <f t="shared" si="0"/>
        <v>33</v>
      </c>
      <c r="G9" s="141">
        <f t="shared" si="0"/>
        <v>34</v>
      </c>
      <c r="H9" s="141">
        <f t="shared" si="0"/>
        <v>35</v>
      </c>
      <c r="I9" s="141">
        <f t="shared" si="0"/>
        <v>36</v>
      </c>
      <c r="J9" s="141">
        <f t="shared" si="0"/>
        <v>37</v>
      </c>
      <c r="K9" s="141">
        <f t="shared" si="0"/>
        <v>38</v>
      </c>
      <c r="L9" s="141">
        <f t="shared" si="0"/>
        <v>39</v>
      </c>
      <c r="M9" s="141">
        <f t="shared" si="0"/>
        <v>40</v>
      </c>
      <c r="N9" s="141">
        <f t="shared" si="0"/>
        <v>41</v>
      </c>
      <c r="O9" s="141">
        <f t="shared" si="0"/>
        <v>42</v>
      </c>
      <c r="P9" s="141">
        <f t="shared" si="0"/>
        <v>43</v>
      </c>
      <c r="Q9" s="141">
        <f t="shared" si="0"/>
        <v>44</v>
      </c>
      <c r="R9" s="141">
        <f t="shared" si="0"/>
        <v>45</v>
      </c>
      <c r="S9" s="141">
        <f t="shared" si="0"/>
        <v>46</v>
      </c>
      <c r="T9" s="141">
        <f t="shared" si="0"/>
        <v>47</v>
      </c>
      <c r="U9" s="141">
        <f t="shared" si="0"/>
        <v>48</v>
      </c>
      <c r="V9" s="141">
        <f t="shared" si="0"/>
        <v>49</v>
      </c>
      <c r="W9" s="141">
        <f t="shared" si="0"/>
        <v>50</v>
      </c>
      <c r="X9" s="141">
        <f t="shared" si="0"/>
        <v>51</v>
      </c>
      <c r="Y9" s="141">
        <f t="shared" si="0"/>
        <v>52</v>
      </c>
      <c r="Z9" s="141">
        <f t="shared" si="0"/>
        <v>53</v>
      </c>
      <c r="AA9" s="141">
        <f t="shared" si="0"/>
        <v>54</v>
      </c>
      <c r="AB9" s="141">
        <f t="shared" si="0"/>
        <v>55</v>
      </c>
      <c r="AC9" s="141">
        <f t="shared" si="0"/>
        <v>56</v>
      </c>
      <c r="AD9" s="141">
        <f t="shared" si="0"/>
        <v>57</v>
      </c>
      <c r="AE9" s="141">
        <f t="shared" si="0"/>
        <v>58</v>
      </c>
      <c r="AF9" s="141">
        <f t="shared" si="0"/>
        <v>59</v>
      </c>
    </row>
    <row r="10" spans="1:35" ht="15.75" customHeight="1" x14ac:dyDescent="0.2">
      <c r="B10" s="94" t="s">
        <v>58</v>
      </c>
      <c r="C10" s="95">
        <v>28</v>
      </c>
      <c r="D10" s="141">
        <f t="shared" si="1"/>
        <v>29</v>
      </c>
      <c r="E10" s="141">
        <f t="shared" si="0"/>
        <v>30</v>
      </c>
      <c r="F10" s="141">
        <f t="shared" si="0"/>
        <v>31</v>
      </c>
      <c r="G10" s="141">
        <f t="shared" si="0"/>
        <v>32</v>
      </c>
      <c r="H10" s="141">
        <f t="shared" si="0"/>
        <v>33</v>
      </c>
      <c r="I10" s="141">
        <f t="shared" si="0"/>
        <v>34</v>
      </c>
      <c r="J10" s="141">
        <f t="shared" si="0"/>
        <v>35</v>
      </c>
      <c r="K10" s="141">
        <f t="shared" si="0"/>
        <v>36</v>
      </c>
      <c r="L10" s="141">
        <f t="shared" si="0"/>
        <v>37</v>
      </c>
      <c r="M10" s="141">
        <f t="shared" si="0"/>
        <v>38</v>
      </c>
      <c r="N10" s="141">
        <f t="shared" si="0"/>
        <v>39</v>
      </c>
      <c r="O10" s="141">
        <f t="shared" si="0"/>
        <v>40</v>
      </c>
      <c r="P10" s="141">
        <f t="shared" si="0"/>
        <v>41</v>
      </c>
      <c r="Q10" s="141">
        <f t="shared" si="0"/>
        <v>42</v>
      </c>
      <c r="R10" s="141">
        <f t="shared" si="0"/>
        <v>43</v>
      </c>
      <c r="S10" s="141">
        <f t="shared" si="0"/>
        <v>44</v>
      </c>
      <c r="T10" s="141">
        <f t="shared" si="0"/>
        <v>45</v>
      </c>
      <c r="U10" s="141">
        <f t="shared" si="0"/>
        <v>46</v>
      </c>
      <c r="V10" s="141">
        <f t="shared" si="0"/>
        <v>47</v>
      </c>
      <c r="W10" s="141">
        <f t="shared" si="0"/>
        <v>48</v>
      </c>
      <c r="X10" s="141">
        <f t="shared" si="0"/>
        <v>49</v>
      </c>
      <c r="Y10" s="141">
        <f t="shared" si="0"/>
        <v>50</v>
      </c>
      <c r="Z10" s="141">
        <f t="shared" si="0"/>
        <v>51</v>
      </c>
      <c r="AA10" s="141">
        <f t="shared" si="0"/>
        <v>52</v>
      </c>
      <c r="AB10" s="141">
        <f t="shared" si="0"/>
        <v>53</v>
      </c>
      <c r="AC10" s="141">
        <f t="shared" si="0"/>
        <v>54</v>
      </c>
      <c r="AD10" s="141">
        <f t="shared" si="0"/>
        <v>55</v>
      </c>
      <c r="AE10" s="141">
        <f t="shared" si="0"/>
        <v>56</v>
      </c>
      <c r="AF10" s="141">
        <f t="shared" si="0"/>
        <v>57</v>
      </c>
    </row>
    <row r="11" spans="1:35" ht="15.75" customHeight="1" x14ac:dyDescent="0.2">
      <c r="B11" s="97"/>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8"/>
      <c r="AF11" s="99"/>
    </row>
    <row r="12" spans="1:35" ht="15.75" customHeight="1" thickBot="1" x14ac:dyDescent="0.25">
      <c r="B12" s="100"/>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2"/>
      <c r="AF12" s="103"/>
    </row>
    <row r="13" spans="1:35" ht="9" customHeight="1" thickBot="1" x14ac:dyDescent="0.25"/>
    <row r="14" spans="1:35" ht="42.5" customHeight="1" thickBot="1" x14ac:dyDescent="0.25">
      <c r="B14" s="115" t="s">
        <v>51</v>
      </c>
      <c r="C14" s="116" t="s">
        <v>92</v>
      </c>
      <c r="D14" s="116" t="s">
        <v>59</v>
      </c>
      <c r="E14" s="140" t="s">
        <v>61</v>
      </c>
      <c r="F14" s="116" t="s">
        <v>60</v>
      </c>
      <c r="G14" s="116" t="s">
        <v>93</v>
      </c>
      <c r="H14" s="116"/>
      <c r="I14" s="140" t="s">
        <v>62</v>
      </c>
      <c r="J14" s="116" t="s">
        <v>63</v>
      </c>
      <c r="K14" s="116" t="s">
        <v>86</v>
      </c>
      <c r="L14" s="116"/>
      <c r="M14" s="116" t="s">
        <v>85</v>
      </c>
      <c r="N14" s="116"/>
      <c r="O14" s="116" t="s">
        <v>90</v>
      </c>
      <c r="P14" s="116"/>
      <c r="Q14" s="116" t="s">
        <v>91</v>
      </c>
      <c r="R14" s="116"/>
      <c r="S14" s="116"/>
      <c r="T14" s="116"/>
      <c r="U14" s="116"/>
      <c r="V14" s="116"/>
      <c r="W14" s="116"/>
      <c r="X14" s="116"/>
      <c r="Y14" s="116"/>
      <c r="Z14" s="116" t="s">
        <v>87</v>
      </c>
      <c r="AA14" s="140" t="s">
        <v>89</v>
      </c>
      <c r="AB14" s="116"/>
      <c r="AC14" s="116"/>
      <c r="AD14" s="116"/>
      <c r="AE14" s="116"/>
      <c r="AF14" s="116"/>
      <c r="AG14" s="104"/>
      <c r="AH14" s="104"/>
    </row>
    <row r="15" spans="1:35" ht="18" thickBot="1" x14ac:dyDescent="0.25"/>
    <row r="16" spans="1:35" x14ac:dyDescent="0.2">
      <c r="B16" s="105" t="s">
        <v>19</v>
      </c>
      <c r="C16" s="106">
        <f>B3</f>
        <v>2022</v>
      </c>
      <c r="D16" s="106">
        <f>C16+1</f>
        <v>2023</v>
      </c>
      <c r="E16" s="106">
        <f t="shared" ref="E16:AF16" si="2">D16+1</f>
        <v>2024</v>
      </c>
      <c r="F16" s="106">
        <f t="shared" si="2"/>
        <v>2025</v>
      </c>
      <c r="G16" s="106">
        <f t="shared" si="2"/>
        <v>2026</v>
      </c>
      <c r="H16" s="106">
        <f t="shared" si="2"/>
        <v>2027</v>
      </c>
      <c r="I16" s="106">
        <f t="shared" si="2"/>
        <v>2028</v>
      </c>
      <c r="J16" s="106">
        <f t="shared" si="2"/>
        <v>2029</v>
      </c>
      <c r="K16" s="106">
        <f t="shared" si="2"/>
        <v>2030</v>
      </c>
      <c r="L16" s="106">
        <f t="shared" si="2"/>
        <v>2031</v>
      </c>
      <c r="M16" s="106">
        <f t="shared" si="2"/>
        <v>2032</v>
      </c>
      <c r="N16" s="106">
        <f t="shared" si="2"/>
        <v>2033</v>
      </c>
      <c r="O16" s="106">
        <f t="shared" si="2"/>
        <v>2034</v>
      </c>
      <c r="P16" s="106">
        <f t="shared" si="2"/>
        <v>2035</v>
      </c>
      <c r="Q16" s="106">
        <f t="shared" si="2"/>
        <v>2036</v>
      </c>
      <c r="R16" s="106">
        <f t="shared" si="2"/>
        <v>2037</v>
      </c>
      <c r="S16" s="106">
        <f t="shared" si="2"/>
        <v>2038</v>
      </c>
      <c r="T16" s="106">
        <f t="shared" si="2"/>
        <v>2039</v>
      </c>
      <c r="U16" s="106">
        <f t="shared" si="2"/>
        <v>2040</v>
      </c>
      <c r="V16" s="106">
        <f t="shared" si="2"/>
        <v>2041</v>
      </c>
      <c r="W16" s="106">
        <f t="shared" si="2"/>
        <v>2042</v>
      </c>
      <c r="X16" s="106">
        <f t="shared" si="2"/>
        <v>2043</v>
      </c>
      <c r="Y16" s="106">
        <f t="shared" si="2"/>
        <v>2044</v>
      </c>
      <c r="Z16" s="106">
        <f t="shared" si="2"/>
        <v>2045</v>
      </c>
      <c r="AA16" s="106">
        <f t="shared" si="2"/>
        <v>2046</v>
      </c>
      <c r="AB16" s="106">
        <f t="shared" si="2"/>
        <v>2047</v>
      </c>
      <c r="AC16" s="106">
        <f t="shared" si="2"/>
        <v>2048</v>
      </c>
      <c r="AD16" s="106">
        <f t="shared" si="2"/>
        <v>2049</v>
      </c>
      <c r="AE16" s="106">
        <f t="shared" si="2"/>
        <v>2050</v>
      </c>
      <c r="AF16" s="106">
        <f t="shared" si="2"/>
        <v>2051</v>
      </c>
      <c r="AG16" s="107"/>
      <c r="AH16" s="108" t="s">
        <v>21</v>
      </c>
    </row>
    <row r="17" spans="2:34" x14ac:dyDescent="0.2">
      <c r="B17" s="109" t="s">
        <v>70</v>
      </c>
      <c r="C17" s="118">
        <f>65760*12</f>
        <v>789120</v>
      </c>
      <c r="D17" s="118">
        <f>C17</f>
        <v>789120</v>
      </c>
      <c r="E17" s="118">
        <f t="shared" ref="E17:AF26" si="3">D17</f>
        <v>789120</v>
      </c>
      <c r="F17" s="118">
        <f t="shared" si="3"/>
        <v>789120</v>
      </c>
      <c r="G17" s="118">
        <f t="shared" si="3"/>
        <v>789120</v>
      </c>
      <c r="H17" s="118">
        <f t="shared" si="3"/>
        <v>789120</v>
      </c>
      <c r="I17" s="118">
        <f t="shared" si="3"/>
        <v>789120</v>
      </c>
      <c r="J17" s="118">
        <f t="shared" si="3"/>
        <v>789120</v>
      </c>
      <c r="K17" s="118">
        <f t="shared" si="3"/>
        <v>789120</v>
      </c>
      <c r="L17" s="118">
        <f t="shared" si="3"/>
        <v>789120</v>
      </c>
      <c r="M17" s="118">
        <f t="shared" si="3"/>
        <v>789120</v>
      </c>
      <c r="N17" s="118">
        <f t="shared" si="3"/>
        <v>789120</v>
      </c>
      <c r="O17" s="118">
        <f t="shared" si="3"/>
        <v>789120</v>
      </c>
      <c r="P17" s="118">
        <f t="shared" si="3"/>
        <v>789120</v>
      </c>
      <c r="Q17" s="118">
        <f t="shared" si="3"/>
        <v>789120</v>
      </c>
      <c r="R17" s="118">
        <f t="shared" si="3"/>
        <v>789120</v>
      </c>
      <c r="S17" s="118">
        <f t="shared" si="3"/>
        <v>789120</v>
      </c>
      <c r="T17" s="118">
        <f t="shared" si="3"/>
        <v>789120</v>
      </c>
      <c r="U17" s="118">
        <f t="shared" si="3"/>
        <v>789120</v>
      </c>
      <c r="V17" s="118">
        <f t="shared" si="3"/>
        <v>789120</v>
      </c>
      <c r="W17" s="118">
        <f t="shared" si="3"/>
        <v>789120</v>
      </c>
      <c r="X17" s="118">
        <f t="shared" si="3"/>
        <v>789120</v>
      </c>
      <c r="Y17" s="118">
        <f t="shared" si="3"/>
        <v>789120</v>
      </c>
      <c r="Z17" s="118">
        <f t="shared" si="3"/>
        <v>789120</v>
      </c>
      <c r="AA17" s="118">
        <f>36298*12</f>
        <v>435576</v>
      </c>
      <c r="AB17" s="118">
        <f t="shared" si="3"/>
        <v>435576</v>
      </c>
      <c r="AC17" s="118">
        <f t="shared" si="3"/>
        <v>435576</v>
      </c>
      <c r="AD17" s="118">
        <f t="shared" si="3"/>
        <v>435576</v>
      </c>
      <c r="AE17" s="118">
        <f t="shared" si="3"/>
        <v>435576</v>
      </c>
      <c r="AF17" s="118">
        <f t="shared" si="3"/>
        <v>435576</v>
      </c>
      <c r="AH17" s="120">
        <f>SUM(C17:AF17)</f>
        <v>21552336</v>
      </c>
    </row>
    <row r="18" spans="2:34" x14ac:dyDescent="0.2">
      <c r="B18" s="109" t="s">
        <v>71</v>
      </c>
      <c r="C18" s="118">
        <f>16608*12</f>
        <v>199296</v>
      </c>
      <c r="D18" s="118">
        <f t="shared" ref="D18:S27" si="4">C18</f>
        <v>199296</v>
      </c>
      <c r="E18" s="118">
        <f t="shared" si="4"/>
        <v>199296</v>
      </c>
      <c r="F18" s="118">
        <f t="shared" si="4"/>
        <v>199296</v>
      </c>
      <c r="G18" s="118">
        <f t="shared" si="4"/>
        <v>199296</v>
      </c>
      <c r="H18" s="118">
        <f t="shared" si="4"/>
        <v>199296</v>
      </c>
      <c r="I18" s="118">
        <f t="shared" si="4"/>
        <v>199296</v>
      </c>
      <c r="J18" s="118">
        <f t="shared" si="4"/>
        <v>199296</v>
      </c>
      <c r="K18" s="118">
        <f t="shared" si="4"/>
        <v>199296</v>
      </c>
      <c r="L18" s="118">
        <f t="shared" si="4"/>
        <v>199296</v>
      </c>
      <c r="M18" s="118">
        <f t="shared" si="4"/>
        <v>199296</v>
      </c>
      <c r="N18" s="118">
        <f t="shared" si="4"/>
        <v>199296</v>
      </c>
      <c r="O18" s="118">
        <f t="shared" si="4"/>
        <v>199296</v>
      </c>
      <c r="P18" s="118">
        <f t="shared" si="4"/>
        <v>199296</v>
      </c>
      <c r="Q18" s="118">
        <f t="shared" si="4"/>
        <v>199296</v>
      </c>
      <c r="R18" s="118">
        <f t="shared" si="4"/>
        <v>199296</v>
      </c>
      <c r="S18" s="118">
        <f t="shared" si="4"/>
        <v>199296</v>
      </c>
      <c r="T18" s="118">
        <f t="shared" si="3"/>
        <v>199296</v>
      </c>
      <c r="U18" s="118">
        <f t="shared" si="3"/>
        <v>199296</v>
      </c>
      <c r="V18" s="118">
        <f t="shared" si="3"/>
        <v>199296</v>
      </c>
      <c r="W18" s="118">
        <f t="shared" si="3"/>
        <v>199296</v>
      </c>
      <c r="X18" s="118">
        <f t="shared" si="3"/>
        <v>199296</v>
      </c>
      <c r="Y18" s="118">
        <f t="shared" si="3"/>
        <v>199296</v>
      </c>
      <c r="Z18" s="118">
        <f t="shared" si="3"/>
        <v>199296</v>
      </c>
      <c r="AA18" s="118">
        <f>13115*12</f>
        <v>157380</v>
      </c>
      <c r="AB18" s="118">
        <f t="shared" si="3"/>
        <v>157380</v>
      </c>
      <c r="AC18" s="118">
        <f t="shared" si="3"/>
        <v>157380</v>
      </c>
      <c r="AD18" s="118">
        <f t="shared" si="3"/>
        <v>157380</v>
      </c>
      <c r="AE18" s="118">
        <f t="shared" si="3"/>
        <v>157380</v>
      </c>
      <c r="AF18" s="118">
        <f t="shared" si="3"/>
        <v>157380</v>
      </c>
      <c r="AH18" s="120">
        <f>SUM(C18:AF18)</f>
        <v>5727384</v>
      </c>
    </row>
    <row r="19" spans="2:34" x14ac:dyDescent="0.2">
      <c r="B19" s="109" t="s">
        <v>72</v>
      </c>
      <c r="C19" s="118">
        <f>19526*12</f>
        <v>234312</v>
      </c>
      <c r="D19" s="118">
        <f t="shared" si="4"/>
        <v>234312</v>
      </c>
      <c r="E19" s="118">
        <f t="shared" si="3"/>
        <v>234312</v>
      </c>
      <c r="F19" s="118">
        <f t="shared" si="3"/>
        <v>234312</v>
      </c>
      <c r="G19" s="118">
        <f t="shared" si="3"/>
        <v>234312</v>
      </c>
      <c r="H19" s="118">
        <f t="shared" si="3"/>
        <v>234312</v>
      </c>
      <c r="I19" s="118">
        <f t="shared" si="3"/>
        <v>234312</v>
      </c>
      <c r="J19" s="118">
        <f t="shared" si="3"/>
        <v>234312</v>
      </c>
      <c r="K19" s="118">
        <f t="shared" si="3"/>
        <v>234312</v>
      </c>
      <c r="L19" s="118">
        <f t="shared" si="3"/>
        <v>234312</v>
      </c>
      <c r="M19" s="118">
        <f t="shared" si="3"/>
        <v>234312</v>
      </c>
      <c r="N19" s="118">
        <f t="shared" si="3"/>
        <v>234312</v>
      </c>
      <c r="O19" s="118">
        <f t="shared" si="3"/>
        <v>234312</v>
      </c>
      <c r="P19" s="118">
        <f t="shared" si="3"/>
        <v>234312</v>
      </c>
      <c r="Q19" s="118">
        <f t="shared" si="3"/>
        <v>234312</v>
      </c>
      <c r="R19" s="118">
        <f t="shared" si="3"/>
        <v>234312</v>
      </c>
      <c r="S19" s="118">
        <f t="shared" si="3"/>
        <v>234312</v>
      </c>
      <c r="T19" s="118">
        <f t="shared" si="3"/>
        <v>234312</v>
      </c>
      <c r="U19" s="118">
        <f t="shared" si="3"/>
        <v>234312</v>
      </c>
      <c r="V19" s="118">
        <f t="shared" si="3"/>
        <v>234312</v>
      </c>
      <c r="W19" s="118">
        <f t="shared" si="3"/>
        <v>234312</v>
      </c>
      <c r="X19" s="118">
        <f t="shared" si="3"/>
        <v>234312</v>
      </c>
      <c r="Y19" s="118">
        <f t="shared" si="3"/>
        <v>234312</v>
      </c>
      <c r="Z19" s="118">
        <f t="shared" si="3"/>
        <v>234312</v>
      </c>
      <c r="AA19" s="118">
        <f>12585*12</f>
        <v>151020</v>
      </c>
      <c r="AB19" s="118">
        <f t="shared" si="3"/>
        <v>151020</v>
      </c>
      <c r="AC19" s="118">
        <f t="shared" si="3"/>
        <v>151020</v>
      </c>
      <c r="AD19" s="118">
        <f t="shared" si="3"/>
        <v>151020</v>
      </c>
      <c r="AE19" s="118">
        <f t="shared" si="3"/>
        <v>151020</v>
      </c>
      <c r="AF19" s="118">
        <f t="shared" si="3"/>
        <v>151020</v>
      </c>
      <c r="AH19" s="120">
        <f t="shared" ref="AH19:AH24" si="5">SUM(C19:AF19)</f>
        <v>6529608</v>
      </c>
    </row>
    <row r="20" spans="2:34" x14ac:dyDescent="0.2">
      <c r="B20" s="109" t="s">
        <v>73</v>
      </c>
      <c r="C20" s="118">
        <f>10324*12</f>
        <v>123888</v>
      </c>
      <c r="D20" s="118">
        <f t="shared" si="4"/>
        <v>123888</v>
      </c>
      <c r="E20" s="118">
        <f t="shared" si="3"/>
        <v>123888</v>
      </c>
      <c r="F20" s="118">
        <f t="shared" si="3"/>
        <v>123888</v>
      </c>
      <c r="G20" s="118">
        <f t="shared" si="3"/>
        <v>123888</v>
      </c>
      <c r="H20" s="118">
        <f t="shared" si="3"/>
        <v>123888</v>
      </c>
      <c r="I20" s="118">
        <f t="shared" si="3"/>
        <v>123888</v>
      </c>
      <c r="J20" s="118">
        <f t="shared" si="3"/>
        <v>123888</v>
      </c>
      <c r="K20" s="118">
        <f t="shared" si="3"/>
        <v>123888</v>
      </c>
      <c r="L20" s="118">
        <f t="shared" si="3"/>
        <v>123888</v>
      </c>
      <c r="M20" s="118">
        <f t="shared" si="3"/>
        <v>123888</v>
      </c>
      <c r="N20" s="118">
        <f t="shared" si="3"/>
        <v>123888</v>
      </c>
      <c r="O20" s="118">
        <f t="shared" si="3"/>
        <v>123888</v>
      </c>
      <c r="P20" s="118">
        <f t="shared" si="3"/>
        <v>123888</v>
      </c>
      <c r="Q20" s="118">
        <f t="shared" si="3"/>
        <v>123888</v>
      </c>
      <c r="R20" s="118">
        <f t="shared" si="3"/>
        <v>123888</v>
      </c>
      <c r="S20" s="118">
        <f t="shared" si="3"/>
        <v>123888</v>
      </c>
      <c r="T20" s="118">
        <f t="shared" si="3"/>
        <v>123888</v>
      </c>
      <c r="U20" s="118">
        <f t="shared" si="3"/>
        <v>123888</v>
      </c>
      <c r="V20" s="118">
        <f t="shared" si="3"/>
        <v>123888</v>
      </c>
      <c r="W20" s="118">
        <f t="shared" si="3"/>
        <v>123888</v>
      </c>
      <c r="X20" s="118">
        <f t="shared" si="3"/>
        <v>123888</v>
      </c>
      <c r="Y20" s="118">
        <f t="shared" si="3"/>
        <v>123888</v>
      </c>
      <c r="Z20" s="118">
        <f t="shared" si="3"/>
        <v>123888</v>
      </c>
      <c r="AA20" s="118">
        <f>5034*12</f>
        <v>60408</v>
      </c>
      <c r="AB20" s="118">
        <f t="shared" si="3"/>
        <v>60408</v>
      </c>
      <c r="AC20" s="118">
        <f t="shared" si="3"/>
        <v>60408</v>
      </c>
      <c r="AD20" s="118">
        <f t="shared" si="3"/>
        <v>60408</v>
      </c>
      <c r="AE20" s="118">
        <f t="shared" si="3"/>
        <v>60408</v>
      </c>
      <c r="AF20" s="118">
        <f t="shared" si="3"/>
        <v>60408</v>
      </c>
      <c r="AH20" s="120">
        <f t="shared" si="5"/>
        <v>3335760</v>
      </c>
    </row>
    <row r="21" spans="2:34" x14ac:dyDescent="0.2">
      <c r="B21" s="109" t="s">
        <v>82</v>
      </c>
      <c r="C21" s="118">
        <f>4938*12</f>
        <v>59256</v>
      </c>
      <c r="D21" s="118">
        <f t="shared" si="4"/>
        <v>59256</v>
      </c>
      <c r="E21" s="118">
        <f t="shared" si="3"/>
        <v>59256</v>
      </c>
      <c r="F21" s="118">
        <f t="shared" si="3"/>
        <v>59256</v>
      </c>
      <c r="G21" s="118">
        <f t="shared" si="3"/>
        <v>59256</v>
      </c>
      <c r="H21" s="118">
        <f t="shared" si="3"/>
        <v>59256</v>
      </c>
      <c r="I21" s="118">
        <f t="shared" si="3"/>
        <v>59256</v>
      </c>
      <c r="J21" s="118">
        <f t="shared" si="3"/>
        <v>59256</v>
      </c>
      <c r="K21" s="118">
        <f t="shared" si="3"/>
        <v>59256</v>
      </c>
      <c r="L21" s="118">
        <f t="shared" si="3"/>
        <v>59256</v>
      </c>
      <c r="M21" s="118">
        <f t="shared" si="3"/>
        <v>59256</v>
      </c>
      <c r="N21" s="118">
        <f t="shared" si="3"/>
        <v>59256</v>
      </c>
      <c r="O21" s="118">
        <f t="shared" si="3"/>
        <v>59256</v>
      </c>
      <c r="P21" s="118">
        <f t="shared" si="3"/>
        <v>59256</v>
      </c>
      <c r="Q21" s="118">
        <f t="shared" si="3"/>
        <v>59256</v>
      </c>
      <c r="R21" s="118">
        <f t="shared" si="3"/>
        <v>59256</v>
      </c>
      <c r="S21" s="118">
        <f t="shared" si="3"/>
        <v>59256</v>
      </c>
      <c r="T21" s="118">
        <f t="shared" si="3"/>
        <v>59256</v>
      </c>
      <c r="U21" s="118">
        <f t="shared" si="3"/>
        <v>59256</v>
      </c>
      <c r="V21" s="118">
        <f t="shared" si="3"/>
        <v>59256</v>
      </c>
      <c r="W21" s="118">
        <f t="shared" si="3"/>
        <v>59256</v>
      </c>
      <c r="X21" s="118">
        <f t="shared" si="3"/>
        <v>59256</v>
      </c>
      <c r="Y21" s="118">
        <f t="shared" si="3"/>
        <v>59256</v>
      </c>
      <c r="Z21" s="118">
        <f t="shared" si="3"/>
        <v>59256</v>
      </c>
      <c r="AA21" s="118">
        <f>2914*12</f>
        <v>34968</v>
      </c>
      <c r="AB21" s="118">
        <f t="shared" si="3"/>
        <v>34968</v>
      </c>
      <c r="AC21" s="118">
        <f t="shared" si="3"/>
        <v>34968</v>
      </c>
      <c r="AD21" s="118">
        <f t="shared" si="3"/>
        <v>34968</v>
      </c>
      <c r="AE21" s="118">
        <f t="shared" si="3"/>
        <v>34968</v>
      </c>
      <c r="AF21" s="118">
        <f t="shared" si="3"/>
        <v>34968</v>
      </c>
      <c r="AH21" s="120">
        <f t="shared" si="5"/>
        <v>1631952</v>
      </c>
    </row>
    <row r="22" spans="2:34" x14ac:dyDescent="0.2">
      <c r="B22" s="109" t="s">
        <v>81</v>
      </c>
      <c r="C22" s="118">
        <f>16159*12</f>
        <v>193908</v>
      </c>
      <c r="D22" s="118">
        <f t="shared" si="4"/>
        <v>193908</v>
      </c>
      <c r="E22" s="118">
        <f t="shared" si="3"/>
        <v>193908</v>
      </c>
      <c r="F22" s="118">
        <f t="shared" si="3"/>
        <v>193908</v>
      </c>
      <c r="G22" s="118">
        <f t="shared" si="3"/>
        <v>193908</v>
      </c>
      <c r="H22" s="118">
        <f t="shared" si="3"/>
        <v>193908</v>
      </c>
      <c r="I22" s="118">
        <f t="shared" si="3"/>
        <v>193908</v>
      </c>
      <c r="J22" s="118">
        <f t="shared" si="3"/>
        <v>193908</v>
      </c>
      <c r="K22" s="118">
        <f t="shared" si="3"/>
        <v>193908</v>
      </c>
      <c r="L22" s="118">
        <f t="shared" si="3"/>
        <v>193908</v>
      </c>
      <c r="M22" s="118">
        <f t="shared" si="3"/>
        <v>193908</v>
      </c>
      <c r="N22" s="118">
        <f t="shared" si="3"/>
        <v>193908</v>
      </c>
      <c r="O22" s="118">
        <f t="shared" si="3"/>
        <v>193908</v>
      </c>
      <c r="P22" s="118">
        <f t="shared" si="3"/>
        <v>193908</v>
      </c>
      <c r="Q22" s="118">
        <f t="shared" si="3"/>
        <v>193908</v>
      </c>
      <c r="R22" s="118">
        <f t="shared" si="3"/>
        <v>193908</v>
      </c>
      <c r="S22" s="118">
        <f t="shared" si="3"/>
        <v>193908</v>
      </c>
      <c r="T22" s="118">
        <f t="shared" si="3"/>
        <v>193908</v>
      </c>
      <c r="U22" s="118">
        <f t="shared" si="3"/>
        <v>193908</v>
      </c>
      <c r="V22" s="118">
        <f t="shared" si="3"/>
        <v>193908</v>
      </c>
      <c r="W22" s="118">
        <f t="shared" si="3"/>
        <v>193908</v>
      </c>
      <c r="X22" s="118">
        <f t="shared" si="3"/>
        <v>193908</v>
      </c>
      <c r="Y22" s="118">
        <f t="shared" si="3"/>
        <v>193908</v>
      </c>
      <c r="Z22" s="118">
        <f t="shared" si="3"/>
        <v>193908</v>
      </c>
      <c r="AA22" s="118">
        <f>8478*12</f>
        <v>101736</v>
      </c>
      <c r="AB22" s="118">
        <f t="shared" si="3"/>
        <v>101736</v>
      </c>
      <c r="AC22" s="118">
        <f t="shared" si="3"/>
        <v>101736</v>
      </c>
      <c r="AD22" s="118">
        <f t="shared" si="3"/>
        <v>101736</v>
      </c>
      <c r="AE22" s="118">
        <f t="shared" si="3"/>
        <v>101736</v>
      </c>
      <c r="AF22" s="118">
        <f t="shared" si="3"/>
        <v>101736</v>
      </c>
      <c r="AH22" s="120">
        <f t="shared" si="5"/>
        <v>5264208</v>
      </c>
    </row>
    <row r="23" spans="2:34" x14ac:dyDescent="0.2">
      <c r="B23" s="109" t="s">
        <v>74</v>
      </c>
      <c r="C23" s="118">
        <f>25137*12</f>
        <v>301644</v>
      </c>
      <c r="D23" s="118">
        <f t="shared" si="4"/>
        <v>301644</v>
      </c>
      <c r="E23" s="118">
        <f t="shared" si="3"/>
        <v>301644</v>
      </c>
      <c r="F23" s="118">
        <f t="shared" si="3"/>
        <v>301644</v>
      </c>
      <c r="G23" s="118">
        <f t="shared" si="3"/>
        <v>301644</v>
      </c>
      <c r="H23" s="118">
        <f t="shared" si="3"/>
        <v>301644</v>
      </c>
      <c r="I23" s="118">
        <f t="shared" si="3"/>
        <v>301644</v>
      </c>
      <c r="J23" s="118">
        <f t="shared" si="3"/>
        <v>301644</v>
      </c>
      <c r="K23" s="118">
        <f t="shared" si="3"/>
        <v>301644</v>
      </c>
      <c r="L23" s="118">
        <f t="shared" si="3"/>
        <v>301644</v>
      </c>
      <c r="M23" s="118">
        <f t="shared" si="3"/>
        <v>301644</v>
      </c>
      <c r="N23" s="118">
        <f t="shared" si="3"/>
        <v>301644</v>
      </c>
      <c r="O23" s="118">
        <f t="shared" si="3"/>
        <v>301644</v>
      </c>
      <c r="P23" s="118">
        <f t="shared" si="3"/>
        <v>301644</v>
      </c>
      <c r="Q23" s="118">
        <f t="shared" si="3"/>
        <v>301644</v>
      </c>
      <c r="R23" s="118">
        <f t="shared" si="3"/>
        <v>301644</v>
      </c>
      <c r="S23" s="118">
        <f t="shared" si="3"/>
        <v>301644</v>
      </c>
      <c r="T23" s="118">
        <f t="shared" si="3"/>
        <v>301644</v>
      </c>
      <c r="U23" s="118">
        <f t="shared" si="3"/>
        <v>301644</v>
      </c>
      <c r="V23" s="118">
        <f t="shared" si="3"/>
        <v>301644</v>
      </c>
      <c r="W23" s="118">
        <f t="shared" si="3"/>
        <v>301644</v>
      </c>
      <c r="X23" s="118">
        <f t="shared" si="3"/>
        <v>301644</v>
      </c>
      <c r="Y23" s="118">
        <f t="shared" si="3"/>
        <v>301644</v>
      </c>
      <c r="Z23" s="118">
        <f t="shared" si="3"/>
        <v>301644</v>
      </c>
      <c r="AA23" s="118">
        <f>12188*12</f>
        <v>146256</v>
      </c>
      <c r="AB23" s="118">
        <f t="shared" si="3"/>
        <v>146256</v>
      </c>
      <c r="AC23" s="118">
        <f t="shared" si="3"/>
        <v>146256</v>
      </c>
      <c r="AD23" s="118">
        <f t="shared" si="3"/>
        <v>146256</v>
      </c>
      <c r="AE23" s="118">
        <f t="shared" si="3"/>
        <v>146256</v>
      </c>
      <c r="AF23" s="118">
        <f t="shared" si="3"/>
        <v>146256</v>
      </c>
      <c r="AH23" s="120">
        <f t="shared" si="5"/>
        <v>8116992</v>
      </c>
    </row>
    <row r="24" spans="2:34" x14ac:dyDescent="0.2">
      <c r="B24" s="109" t="s">
        <v>75</v>
      </c>
      <c r="C24" s="118">
        <f>224*12</f>
        <v>2688</v>
      </c>
      <c r="D24" s="118">
        <f t="shared" si="4"/>
        <v>2688</v>
      </c>
      <c r="E24" s="118">
        <f t="shared" si="3"/>
        <v>2688</v>
      </c>
      <c r="F24" s="118">
        <f t="shared" si="3"/>
        <v>2688</v>
      </c>
      <c r="G24" s="118">
        <f t="shared" si="3"/>
        <v>2688</v>
      </c>
      <c r="H24" s="118">
        <f t="shared" si="3"/>
        <v>2688</v>
      </c>
      <c r="I24" s="118">
        <f t="shared" si="3"/>
        <v>2688</v>
      </c>
      <c r="J24" s="118">
        <f t="shared" si="3"/>
        <v>2688</v>
      </c>
      <c r="K24" s="118">
        <f t="shared" si="3"/>
        <v>2688</v>
      </c>
      <c r="L24" s="118">
        <f t="shared" si="3"/>
        <v>2688</v>
      </c>
      <c r="M24" s="118">
        <f t="shared" si="3"/>
        <v>2688</v>
      </c>
      <c r="N24" s="118">
        <f t="shared" si="3"/>
        <v>2688</v>
      </c>
      <c r="O24" s="118">
        <f t="shared" si="3"/>
        <v>2688</v>
      </c>
      <c r="P24" s="118">
        <f t="shared" si="3"/>
        <v>2688</v>
      </c>
      <c r="Q24" s="118">
        <f t="shared" si="3"/>
        <v>2688</v>
      </c>
      <c r="R24" s="118">
        <f t="shared" si="3"/>
        <v>2688</v>
      </c>
      <c r="S24" s="118">
        <f t="shared" si="3"/>
        <v>2688</v>
      </c>
      <c r="T24" s="118">
        <f t="shared" si="3"/>
        <v>2688</v>
      </c>
      <c r="U24" s="118">
        <f t="shared" si="3"/>
        <v>2688</v>
      </c>
      <c r="V24" s="118">
        <f t="shared" si="3"/>
        <v>2688</v>
      </c>
      <c r="W24" s="118">
        <f t="shared" si="3"/>
        <v>2688</v>
      </c>
      <c r="X24" s="118">
        <f t="shared" si="3"/>
        <v>2688</v>
      </c>
      <c r="Y24" s="118">
        <f t="shared" si="3"/>
        <v>2688</v>
      </c>
      <c r="Z24" s="118">
        <f t="shared" si="3"/>
        <v>2688</v>
      </c>
      <c r="AA24" s="118">
        <f>132*12</f>
        <v>1584</v>
      </c>
      <c r="AB24" s="118">
        <f t="shared" si="3"/>
        <v>1584</v>
      </c>
      <c r="AC24" s="118">
        <f t="shared" si="3"/>
        <v>1584</v>
      </c>
      <c r="AD24" s="118">
        <f t="shared" si="3"/>
        <v>1584</v>
      </c>
      <c r="AE24" s="118">
        <f t="shared" si="3"/>
        <v>1584</v>
      </c>
      <c r="AF24" s="118">
        <f t="shared" si="3"/>
        <v>1584</v>
      </c>
      <c r="AH24" s="120">
        <f t="shared" si="5"/>
        <v>74016</v>
      </c>
    </row>
    <row r="25" spans="2:34" x14ac:dyDescent="0.2">
      <c r="B25" s="109" t="s">
        <v>76</v>
      </c>
      <c r="C25" s="118">
        <f>19301*12</f>
        <v>231612</v>
      </c>
      <c r="D25" s="118">
        <f t="shared" si="4"/>
        <v>231612</v>
      </c>
      <c r="E25" s="118">
        <f t="shared" si="3"/>
        <v>231612</v>
      </c>
      <c r="F25" s="118">
        <f t="shared" si="3"/>
        <v>231612</v>
      </c>
      <c r="G25" s="118">
        <f t="shared" si="3"/>
        <v>231612</v>
      </c>
      <c r="H25" s="118">
        <f t="shared" si="3"/>
        <v>231612</v>
      </c>
      <c r="I25" s="118">
        <f t="shared" si="3"/>
        <v>231612</v>
      </c>
      <c r="J25" s="118">
        <f t="shared" si="3"/>
        <v>231612</v>
      </c>
      <c r="K25" s="118">
        <f t="shared" si="3"/>
        <v>231612</v>
      </c>
      <c r="L25" s="118">
        <f t="shared" si="3"/>
        <v>231612</v>
      </c>
      <c r="M25" s="118">
        <f t="shared" si="3"/>
        <v>231612</v>
      </c>
      <c r="N25" s="118">
        <f t="shared" si="3"/>
        <v>231612</v>
      </c>
      <c r="O25" s="118">
        <f t="shared" si="3"/>
        <v>231612</v>
      </c>
      <c r="P25" s="118">
        <f t="shared" si="3"/>
        <v>231612</v>
      </c>
      <c r="Q25" s="118">
        <f t="shared" si="3"/>
        <v>231612</v>
      </c>
      <c r="R25" s="118">
        <f t="shared" si="3"/>
        <v>231612</v>
      </c>
      <c r="S25" s="118">
        <f t="shared" si="3"/>
        <v>231612</v>
      </c>
      <c r="T25" s="118">
        <f t="shared" si="3"/>
        <v>231612</v>
      </c>
      <c r="U25" s="118">
        <f t="shared" si="3"/>
        <v>231612</v>
      </c>
      <c r="V25" s="118">
        <f t="shared" si="3"/>
        <v>231612</v>
      </c>
      <c r="W25" s="118">
        <f t="shared" si="3"/>
        <v>231612</v>
      </c>
      <c r="X25" s="118">
        <f t="shared" si="3"/>
        <v>231612</v>
      </c>
      <c r="Y25" s="118">
        <f t="shared" si="3"/>
        <v>231612</v>
      </c>
      <c r="Z25" s="118">
        <f t="shared" si="3"/>
        <v>231612</v>
      </c>
      <c r="AA25" s="118">
        <f>12585*12</f>
        <v>151020</v>
      </c>
      <c r="AB25" s="118">
        <f t="shared" si="3"/>
        <v>151020</v>
      </c>
      <c r="AC25" s="118">
        <f t="shared" si="3"/>
        <v>151020</v>
      </c>
      <c r="AD25" s="118">
        <f t="shared" si="3"/>
        <v>151020</v>
      </c>
      <c r="AE25" s="118">
        <f t="shared" si="3"/>
        <v>151020</v>
      </c>
      <c r="AF25" s="118">
        <f t="shared" si="3"/>
        <v>151020</v>
      </c>
      <c r="AH25" s="120">
        <f t="shared" ref="AH25:AH37" si="6">SUM(C25:AF25)</f>
        <v>6464808</v>
      </c>
    </row>
    <row r="26" spans="2:34" x14ac:dyDescent="0.2">
      <c r="B26" s="109" t="s">
        <v>77</v>
      </c>
      <c r="C26" s="118">
        <f>20648*12</f>
        <v>247776</v>
      </c>
      <c r="D26" s="118">
        <f t="shared" si="4"/>
        <v>247776</v>
      </c>
      <c r="E26" s="118">
        <f t="shared" si="3"/>
        <v>247776</v>
      </c>
      <c r="F26" s="118">
        <f t="shared" si="3"/>
        <v>247776</v>
      </c>
      <c r="G26" s="118">
        <f t="shared" si="3"/>
        <v>247776</v>
      </c>
      <c r="H26" s="118">
        <f t="shared" si="3"/>
        <v>247776</v>
      </c>
      <c r="I26" s="118">
        <f t="shared" si="3"/>
        <v>247776</v>
      </c>
      <c r="J26" s="118">
        <f t="shared" si="3"/>
        <v>247776</v>
      </c>
      <c r="K26" s="118">
        <f t="shared" si="3"/>
        <v>247776</v>
      </c>
      <c r="L26" s="118">
        <f t="shared" si="3"/>
        <v>247776</v>
      </c>
      <c r="M26" s="118">
        <f t="shared" si="3"/>
        <v>247776</v>
      </c>
      <c r="N26" s="118">
        <f t="shared" si="3"/>
        <v>247776</v>
      </c>
      <c r="O26" s="118">
        <f t="shared" si="3"/>
        <v>247776</v>
      </c>
      <c r="P26" s="118">
        <f t="shared" si="3"/>
        <v>247776</v>
      </c>
      <c r="Q26" s="118">
        <f t="shared" si="3"/>
        <v>247776</v>
      </c>
      <c r="R26" s="118">
        <f t="shared" si="3"/>
        <v>247776</v>
      </c>
      <c r="S26" s="118">
        <f t="shared" si="3"/>
        <v>247776</v>
      </c>
      <c r="T26" s="118">
        <f t="shared" si="3"/>
        <v>247776</v>
      </c>
      <c r="U26" s="118">
        <f t="shared" si="3"/>
        <v>247776</v>
      </c>
      <c r="V26" s="118">
        <f t="shared" si="3"/>
        <v>247776</v>
      </c>
      <c r="W26" s="118">
        <f t="shared" ref="E26:AF27" si="7">V26</f>
        <v>247776</v>
      </c>
      <c r="X26" s="118">
        <f t="shared" si="7"/>
        <v>247776</v>
      </c>
      <c r="Y26" s="118">
        <f t="shared" si="7"/>
        <v>247776</v>
      </c>
      <c r="Z26" s="118">
        <f t="shared" si="7"/>
        <v>247776</v>
      </c>
      <c r="AA26" s="118">
        <f>15367*12</f>
        <v>184404</v>
      </c>
      <c r="AB26" s="118">
        <f t="shared" si="7"/>
        <v>184404</v>
      </c>
      <c r="AC26" s="118">
        <f t="shared" si="7"/>
        <v>184404</v>
      </c>
      <c r="AD26" s="118">
        <f t="shared" si="7"/>
        <v>184404</v>
      </c>
      <c r="AE26" s="118">
        <f t="shared" si="7"/>
        <v>184404</v>
      </c>
      <c r="AF26" s="118">
        <f t="shared" si="7"/>
        <v>184404</v>
      </c>
      <c r="AH26" s="120">
        <f t="shared" si="6"/>
        <v>7053048</v>
      </c>
    </row>
    <row r="27" spans="2:34" ht="18" thickBot="1" x14ac:dyDescent="0.25">
      <c r="B27" s="126" t="s">
        <v>78</v>
      </c>
      <c r="C27" s="127">
        <f>25811*12</f>
        <v>309732</v>
      </c>
      <c r="D27" s="127">
        <f t="shared" si="4"/>
        <v>309732</v>
      </c>
      <c r="E27" s="127">
        <f t="shared" si="7"/>
        <v>309732</v>
      </c>
      <c r="F27" s="127">
        <f t="shared" si="7"/>
        <v>309732</v>
      </c>
      <c r="G27" s="127">
        <f t="shared" si="7"/>
        <v>309732</v>
      </c>
      <c r="H27" s="127">
        <f t="shared" si="7"/>
        <v>309732</v>
      </c>
      <c r="I27" s="127">
        <f t="shared" si="7"/>
        <v>309732</v>
      </c>
      <c r="J27" s="127">
        <f t="shared" si="7"/>
        <v>309732</v>
      </c>
      <c r="K27" s="127">
        <f t="shared" si="7"/>
        <v>309732</v>
      </c>
      <c r="L27" s="127">
        <f t="shared" si="7"/>
        <v>309732</v>
      </c>
      <c r="M27" s="127">
        <f t="shared" si="7"/>
        <v>309732</v>
      </c>
      <c r="N27" s="127">
        <f t="shared" si="7"/>
        <v>309732</v>
      </c>
      <c r="O27" s="127">
        <f t="shared" si="7"/>
        <v>309732</v>
      </c>
      <c r="P27" s="127">
        <f t="shared" si="7"/>
        <v>309732</v>
      </c>
      <c r="Q27" s="127">
        <f t="shared" si="7"/>
        <v>309732</v>
      </c>
      <c r="R27" s="127">
        <f t="shared" si="7"/>
        <v>309732</v>
      </c>
      <c r="S27" s="127">
        <f t="shared" si="7"/>
        <v>309732</v>
      </c>
      <c r="T27" s="127">
        <f t="shared" si="7"/>
        <v>309732</v>
      </c>
      <c r="U27" s="127">
        <f t="shared" si="7"/>
        <v>309732</v>
      </c>
      <c r="V27" s="127">
        <f t="shared" si="7"/>
        <v>309732</v>
      </c>
      <c r="W27" s="127">
        <f t="shared" si="7"/>
        <v>309732</v>
      </c>
      <c r="X27" s="127">
        <f t="shared" si="7"/>
        <v>309732</v>
      </c>
      <c r="Y27" s="127">
        <f t="shared" si="7"/>
        <v>309732</v>
      </c>
      <c r="Z27" s="127">
        <f t="shared" si="7"/>
        <v>309732</v>
      </c>
      <c r="AA27" s="127">
        <f>13780*12</f>
        <v>165360</v>
      </c>
      <c r="AB27" s="127">
        <f t="shared" si="7"/>
        <v>165360</v>
      </c>
      <c r="AC27" s="127">
        <f t="shared" si="7"/>
        <v>165360</v>
      </c>
      <c r="AD27" s="127">
        <f t="shared" si="7"/>
        <v>165360</v>
      </c>
      <c r="AE27" s="127">
        <f t="shared" si="7"/>
        <v>165360</v>
      </c>
      <c r="AF27" s="127">
        <f t="shared" si="7"/>
        <v>165360</v>
      </c>
      <c r="AH27" s="120">
        <f t="shared" si="6"/>
        <v>8425728</v>
      </c>
    </row>
    <row r="28" spans="2:34" ht="18" thickBot="1" x14ac:dyDescent="0.25">
      <c r="B28" s="129" t="s">
        <v>79</v>
      </c>
      <c r="C28" s="130">
        <f t="shared" ref="C28:AF28" si="8">SUM(C17:C27)</f>
        <v>2693232</v>
      </c>
      <c r="D28" s="130">
        <f t="shared" si="8"/>
        <v>2693232</v>
      </c>
      <c r="E28" s="130">
        <f t="shared" si="8"/>
        <v>2693232</v>
      </c>
      <c r="F28" s="130">
        <f t="shared" si="8"/>
        <v>2693232</v>
      </c>
      <c r="G28" s="130">
        <f t="shared" si="8"/>
        <v>2693232</v>
      </c>
      <c r="H28" s="130">
        <f t="shared" si="8"/>
        <v>2693232</v>
      </c>
      <c r="I28" s="130">
        <f t="shared" si="8"/>
        <v>2693232</v>
      </c>
      <c r="J28" s="130">
        <f t="shared" si="8"/>
        <v>2693232</v>
      </c>
      <c r="K28" s="130">
        <f t="shared" si="8"/>
        <v>2693232</v>
      </c>
      <c r="L28" s="130">
        <f t="shared" si="8"/>
        <v>2693232</v>
      </c>
      <c r="M28" s="130">
        <f t="shared" si="8"/>
        <v>2693232</v>
      </c>
      <c r="N28" s="130">
        <f t="shared" si="8"/>
        <v>2693232</v>
      </c>
      <c r="O28" s="130">
        <f t="shared" si="8"/>
        <v>2693232</v>
      </c>
      <c r="P28" s="130">
        <f t="shared" si="8"/>
        <v>2693232</v>
      </c>
      <c r="Q28" s="130">
        <f t="shared" si="8"/>
        <v>2693232</v>
      </c>
      <c r="R28" s="130">
        <f t="shared" si="8"/>
        <v>2693232</v>
      </c>
      <c r="S28" s="130">
        <f t="shared" si="8"/>
        <v>2693232</v>
      </c>
      <c r="T28" s="130">
        <f t="shared" si="8"/>
        <v>2693232</v>
      </c>
      <c r="U28" s="130">
        <f t="shared" si="8"/>
        <v>2693232</v>
      </c>
      <c r="V28" s="130">
        <f t="shared" si="8"/>
        <v>2693232</v>
      </c>
      <c r="W28" s="130">
        <f t="shared" si="8"/>
        <v>2693232</v>
      </c>
      <c r="X28" s="130">
        <f t="shared" si="8"/>
        <v>2693232</v>
      </c>
      <c r="Y28" s="130">
        <f t="shared" si="8"/>
        <v>2693232</v>
      </c>
      <c r="Z28" s="130">
        <f t="shared" si="8"/>
        <v>2693232</v>
      </c>
      <c r="AA28" s="130">
        <f t="shared" si="8"/>
        <v>1589712</v>
      </c>
      <c r="AB28" s="130">
        <f t="shared" si="8"/>
        <v>1589712</v>
      </c>
      <c r="AC28" s="130">
        <f t="shared" si="8"/>
        <v>1589712</v>
      </c>
      <c r="AD28" s="130">
        <f t="shared" si="8"/>
        <v>1589712</v>
      </c>
      <c r="AE28" s="130">
        <f t="shared" si="8"/>
        <v>1589712</v>
      </c>
      <c r="AF28" s="130">
        <f t="shared" si="8"/>
        <v>1589712</v>
      </c>
      <c r="AH28" s="120">
        <f t="shared" si="6"/>
        <v>74175840</v>
      </c>
    </row>
    <row r="29" spans="2:34" ht="18" thickBot="1" x14ac:dyDescent="0.25">
      <c r="B29" s="129" t="s">
        <v>80</v>
      </c>
      <c r="C29" s="130">
        <f>30664*12</f>
        <v>367968</v>
      </c>
      <c r="D29" s="130">
        <f>C29</f>
        <v>367968</v>
      </c>
      <c r="E29" s="130">
        <f t="shared" ref="E29:AF29" si="9">D29</f>
        <v>367968</v>
      </c>
      <c r="F29" s="130">
        <f t="shared" si="9"/>
        <v>367968</v>
      </c>
      <c r="G29" s="130">
        <f t="shared" si="9"/>
        <v>367968</v>
      </c>
      <c r="H29" s="130">
        <f t="shared" si="9"/>
        <v>367968</v>
      </c>
      <c r="I29" s="130">
        <f t="shared" si="9"/>
        <v>367968</v>
      </c>
      <c r="J29" s="130">
        <f t="shared" si="9"/>
        <v>367968</v>
      </c>
      <c r="K29" s="130">
        <f t="shared" si="9"/>
        <v>367968</v>
      </c>
      <c r="L29" s="130">
        <f t="shared" si="9"/>
        <v>367968</v>
      </c>
      <c r="M29" s="130">
        <f t="shared" si="9"/>
        <v>367968</v>
      </c>
      <c r="N29" s="130">
        <f t="shared" si="9"/>
        <v>367968</v>
      </c>
      <c r="O29" s="130">
        <f t="shared" si="9"/>
        <v>367968</v>
      </c>
      <c r="P29" s="130">
        <f t="shared" si="9"/>
        <v>367968</v>
      </c>
      <c r="Q29" s="130">
        <f t="shared" si="9"/>
        <v>367968</v>
      </c>
      <c r="R29" s="130">
        <f t="shared" si="9"/>
        <v>367968</v>
      </c>
      <c r="S29" s="130">
        <f t="shared" si="9"/>
        <v>367968</v>
      </c>
      <c r="T29" s="130">
        <f t="shared" si="9"/>
        <v>367968</v>
      </c>
      <c r="U29" s="130">
        <f t="shared" si="9"/>
        <v>367968</v>
      </c>
      <c r="V29" s="130">
        <f t="shared" si="9"/>
        <v>367968</v>
      </c>
      <c r="W29" s="130">
        <f t="shared" si="9"/>
        <v>367968</v>
      </c>
      <c r="X29" s="130">
        <f t="shared" si="9"/>
        <v>367968</v>
      </c>
      <c r="Y29" s="130">
        <f t="shared" si="9"/>
        <v>367968</v>
      </c>
      <c r="Z29" s="130">
        <f t="shared" si="9"/>
        <v>367968</v>
      </c>
      <c r="AA29" s="130">
        <f>12271*12</f>
        <v>147252</v>
      </c>
      <c r="AB29" s="130">
        <f t="shared" si="9"/>
        <v>147252</v>
      </c>
      <c r="AC29" s="130">
        <f t="shared" si="9"/>
        <v>147252</v>
      </c>
      <c r="AD29" s="130">
        <f t="shared" si="9"/>
        <v>147252</v>
      </c>
      <c r="AE29" s="130">
        <f t="shared" si="9"/>
        <v>147252</v>
      </c>
      <c r="AF29" s="130">
        <f t="shared" si="9"/>
        <v>147252</v>
      </c>
      <c r="AH29" s="120">
        <f t="shared" si="6"/>
        <v>9714744</v>
      </c>
    </row>
    <row r="30" spans="2:34" x14ac:dyDescent="0.2">
      <c r="B30" s="151" t="s">
        <v>94</v>
      </c>
      <c r="C30" s="128">
        <v>2000000</v>
      </c>
      <c r="D30" s="128"/>
      <c r="E30" s="128"/>
      <c r="F30" s="128"/>
      <c r="G30" s="128">
        <v>2000000</v>
      </c>
      <c r="H30" s="128"/>
      <c r="I30" s="128"/>
      <c r="J30" s="128"/>
      <c r="K30" s="128"/>
      <c r="L30" s="128"/>
      <c r="M30" s="128"/>
      <c r="N30" s="128"/>
      <c r="O30" s="128">
        <v>10000000</v>
      </c>
      <c r="P30" s="128"/>
      <c r="Q30" s="128">
        <v>10000000</v>
      </c>
      <c r="R30" s="128"/>
      <c r="S30" s="128"/>
      <c r="T30" s="128"/>
      <c r="U30" s="128"/>
      <c r="V30" s="128"/>
      <c r="W30" s="128"/>
      <c r="X30" s="128"/>
      <c r="Y30" s="128"/>
      <c r="Z30" s="128"/>
      <c r="AA30" s="128"/>
      <c r="AB30" s="128"/>
      <c r="AC30" s="128"/>
      <c r="AD30" s="128"/>
      <c r="AE30" s="128"/>
      <c r="AF30" s="128"/>
      <c r="AH30" s="120">
        <f t="shared" si="6"/>
        <v>24000000</v>
      </c>
    </row>
    <row r="31" spans="2:34" x14ac:dyDescent="0.2">
      <c r="B31" s="152" t="s">
        <v>95</v>
      </c>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H31" s="120">
        <f t="shared" si="6"/>
        <v>0</v>
      </c>
    </row>
    <row r="32" spans="2:34" x14ac:dyDescent="0.2">
      <c r="B32" s="152" t="s">
        <v>96</v>
      </c>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H32" s="120">
        <f t="shared" si="6"/>
        <v>0</v>
      </c>
    </row>
    <row r="33" spans="2:34" x14ac:dyDescent="0.2">
      <c r="B33" s="152" t="s">
        <v>97</v>
      </c>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H33" s="120">
        <f t="shared" si="6"/>
        <v>0</v>
      </c>
    </row>
    <row r="34" spans="2:34" x14ac:dyDescent="0.2">
      <c r="B34" s="153" t="s">
        <v>98</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H34" s="120">
        <f t="shared" si="6"/>
        <v>0</v>
      </c>
    </row>
    <row r="35" spans="2:34" x14ac:dyDescent="0.2">
      <c r="B35" s="109"/>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H35" s="120">
        <f t="shared" si="6"/>
        <v>0</v>
      </c>
    </row>
    <row r="36" spans="2:34" ht="18.75" customHeight="1" thickBot="1" x14ac:dyDescent="0.25">
      <c r="B36" s="131" t="s">
        <v>84</v>
      </c>
      <c r="C36" s="119">
        <f>SUM(C28:C35)</f>
        <v>5061200</v>
      </c>
      <c r="D36" s="119">
        <f t="shared" ref="D36:AF36" si="10">SUM(D28:D35)</f>
        <v>3061200</v>
      </c>
      <c r="E36" s="119">
        <f t="shared" si="10"/>
        <v>3061200</v>
      </c>
      <c r="F36" s="119">
        <f t="shared" si="10"/>
        <v>3061200</v>
      </c>
      <c r="G36" s="119">
        <f t="shared" si="10"/>
        <v>5061200</v>
      </c>
      <c r="H36" s="119">
        <f t="shared" si="10"/>
        <v>3061200</v>
      </c>
      <c r="I36" s="119">
        <f t="shared" si="10"/>
        <v>3061200</v>
      </c>
      <c r="J36" s="119">
        <f t="shared" si="10"/>
        <v>3061200</v>
      </c>
      <c r="K36" s="119">
        <f t="shared" si="10"/>
        <v>3061200</v>
      </c>
      <c r="L36" s="119">
        <f t="shared" si="10"/>
        <v>3061200</v>
      </c>
      <c r="M36" s="119">
        <f t="shared" si="10"/>
        <v>3061200</v>
      </c>
      <c r="N36" s="119">
        <f t="shared" si="10"/>
        <v>3061200</v>
      </c>
      <c r="O36" s="119">
        <f t="shared" si="10"/>
        <v>13061200</v>
      </c>
      <c r="P36" s="119">
        <f t="shared" si="10"/>
        <v>3061200</v>
      </c>
      <c r="Q36" s="119">
        <f t="shared" si="10"/>
        <v>13061200</v>
      </c>
      <c r="R36" s="119">
        <f t="shared" si="10"/>
        <v>3061200</v>
      </c>
      <c r="S36" s="119">
        <f t="shared" si="10"/>
        <v>3061200</v>
      </c>
      <c r="T36" s="119">
        <f t="shared" si="10"/>
        <v>3061200</v>
      </c>
      <c r="U36" s="119">
        <f t="shared" si="10"/>
        <v>3061200</v>
      </c>
      <c r="V36" s="119">
        <f t="shared" si="10"/>
        <v>3061200</v>
      </c>
      <c r="W36" s="119">
        <f t="shared" si="10"/>
        <v>3061200</v>
      </c>
      <c r="X36" s="119">
        <f t="shared" si="10"/>
        <v>3061200</v>
      </c>
      <c r="Y36" s="119">
        <f t="shared" si="10"/>
        <v>3061200</v>
      </c>
      <c r="Z36" s="119">
        <f t="shared" si="10"/>
        <v>3061200</v>
      </c>
      <c r="AA36" s="119">
        <f t="shared" si="10"/>
        <v>1736964</v>
      </c>
      <c r="AB36" s="119">
        <f t="shared" si="10"/>
        <v>1736964</v>
      </c>
      <c r="AC36" s="119">
        <f t="shared" si="10"/>
        <v>1736964</v>
      </c>
      <c r="AD36" s="119">
        <f t="shared" si="10"/>
        <v>1736964</v>
      </c>
      <c r="AE36" s="119">
        <f t="shared" si="10"/>
        <v>1736964</v>
      </c>
      <c r="AF36" s="119">
        <f t="shared" si="10"/>
        <v>1736964</v>
      </c>
      <c r="AG36" s="111"/>
      <c r="AH36" s="121">
        <f t="shared" si="6"/>
        <v>107890584</v>
      </c>
    </row>
    <row r="37" spans="2:34" ht="18.75" customHeight="1" thickBot="1" x14ac:dyDescent="0.25">
      <c r="B37" s="110" t="s">
        <v>83</v>
      </c>
      <c r="C37" s="119">
        <f>C36/12</f>
        <v>421766.66666666669</v>
      </c>
      <c r="D37" s="119">
        <f t="shared" ref="D37:AF37" si="11">D36/12</f>
        <v>255100</v>
      </c>
      <c r="E37" s="119">
        <f t="shared" si="11"/>
        <v>255100</v>
      </c>
      <c r="F37" s="119">
        <f t="shared" si="11"/>
        <v>255100</v>
      </c>
      <c r="G37" s="119">
        <f t="shared" si="11"/>
        <v>421766.66666666669</v>
      </c>
      <c r="H37" s="119">
        <f t="shared" si="11"/>
        <v>255100</v>
      </c>
      <c r="I37" s="119">
        <f t="shared" si="11"/>
        <v>255100</v>
      </c>
      <c r="J37" s="119">
        <f t="shared" si="11"/>
        <v>255100</v>
      </c>
      <c r="K37" s="119">
        <f t="shared" si="11"/>
        <v>255100</v>
      </c>
      <c r="L37" s="119">
        <f t="shared" si="11"/>
        <v>255100</v>
      </c>
      <c r="M37" s="119">
        <f t="shared" si="11"/>
        <v>255100</v>
      </c>
      <c r="N37" s="119">
        <f t="shared" si="11"/>
        <v>255100</v>
      </c>
      <c r="O37" s="119">
        <f t="shared" si="11"/>
        <v>1088433.3333333333</v>
      </c>
      <c r="P37" s="119">
        <f t="shared" si="11"/>
        <v>255100</v>
      </c>
      <c r="Q37" s="119">
        <f t="shared" si="11"/>
        <v>1088433.3333333333</v>
      </c>
      <c r="R37" s="119">
        <f t="shared" si="11"/>
        <v>255100</v>
      </c>
      <c r="S37" s="119">
        <f t="shared" si="11"/>
        <v>255100</v>
      </c>
      <c r="T37" s="119">
        <f t="shared" si="11"/>
        <v>255100</v>
      </c>
      <c r="U37" s="119">
        <f t="shared" si="11"/>
        <v>255100</v>
      </c>
      <c r="V37" s="119">
        <f t="shared" si="11"/>
        <v>255100</v>
      </c>
      <c r="W37" s="119">
        <f t="shared" si="11"/>
        <v>255100</v>
      </c>
      <c r="X37" s="119">
        <f t="shared" si="11"/>
        <v>255100</v>
      </c>
      <c r="Y37" s="119">
        <f t="shared" si="11"/>
        <v>255100</v>
      </c>
      <c r="Z37" s="119">
        <f t="shared" si="11"/>
        <v>255100</v>
      </c>
      <c r="AA37" s="119">
        <f t="shared" si="11"/>
        <v>144747</v>
      </c>
      <c r="AB37" s="119">
        <f t="shared" si="11"/>
        <v>144747</v>
      </c>
      <c r="AC37" s="119">
        <f t="shared" si="11"/>
        <v>144747</v>
      </c>
      <c r="AD37" s="119">
        <f t="shared" si="11"/>
        <v>144747</v>
      </c>
      <c r="AE37" s="119">
        <f t="shared" si="11"/>
        <v>144747</v>
      </c>
      <c r="AF37" s="119">
        <f t="shared" si="11"/>
        <v>144747</v>
      </c>
      <c r="AG37" s="111"/>
      <c r="AH37" s="121">
        <f t="shared" si="6"/>
        <v>8990882</v>
      </c>
    </row>
    <row r="38" spans="2:34" ht="13.5" customHeight="1" thickBot="1" x14ac:dyDescent="0.25"/>
    <row r="39" spans="2:34" x14ac:dyDescent="0.2">
      <c r="B39" s="105" t="s">
        <v>18</v>
      </c>
      <c r="C39" s="106">
        <f>B3</f>
        <v>2022</v>
      </c>
      <c r="D39" s="106">
        <f>C39+1</f>
        <v>2023</v>
      </c>
      <c r="E39" s="106">
        <f t="shared" ref="E39:AF39" si="12">D39+1</f>
        <v>2024</v>
      </c>
      <c r="F39" s="106">
        <f t="shared" si="12"/>
        <v>2025</v>
      </c>
      <c r="G39" s="106">
        <f t="shared" si="12"/>
        <v>2026</v>
      </c>
      <c r="H39" s="106">
        <f t="shared" si="12"/>
        <v>2027</v>
      </c>
      <c r="I39" s="106">
        <f t="shared" si="12"/>
        <v>2028</v>
      </c>
      <c r="J39" s="106">
        <f t="shared" si="12"/>
        <v>2029</v>
      </c>
      <c r="K39" s="106">
        <f t="shared" si="12"/>
        <v>2030</v>
      </c>
      <c r="L39" s="106">
        <f t="shared" si="12"/>
        <v>2031</v>
      </c>
      <c r="M39" s="106">
        <f t="shared" si="12"/>
        <v>2032</v>
      </c>
      <c r="N39" s="106">
        <f t="shared" si="12"/>
        <v>2033</v>
      </c>
      <c r="O39" s="106">
        <f t="shared" si="12"/>
        <v>2034</v>
      </c>
      <c r="P39" s="106">
        <f t="shared" si="12"/>
        <v>2035</v>
      </c>
      <c r="Q39" s="106">
        <f t="shared" si="12"/>
        <v>2036</v>
      </c>
      <c r="R39" s="106">
        <f t="shared" si="12"/>
        <v>2037</v>
      </c>
      <c r="S39" s="106">
        <f t="shared" si="12"/>
        <v>2038</v>
      </c>
      <c r="T39" s="106">
        <f t="shared" si="12"/>
        <v>2039</v>
      </c>
      <c r="U39" s="106">
        <f t="shared" si="12"/>
        <v>2040</v>
      </c>
      <c r="V39" s="106">
        <f t="shared" si="12"/>
        <v>2041</v>
      </c>
      <c r="W39" s="106">
        <f t="shared" si="12"/>
        <v>2042</v>
      </c>
      <c r="X39" s="106">
        <f t="shared" si="12"/>
        <v>2043</v>
      </c>
      <c r="Y39" s="106">
        <f t="shared" si="12"/>
        <v>2044</v>
      </c>
      <c r="Z39" s="106">
        <f t="shared" si="12"/>
        <v>2045</v>
      </c>
      <c r="AA39" s="106">
        <f t="shared" si="12"/>
        <v>2046</v>
      </c>
      <c r="AB39" s="106">
        <f t="shared" si="12"/>
        <v>2047</v>
      </c>
      <c r="AC39" s="106">
        <f t="shared" si="12"/>
        <v>2048</v>
      </c>
      <c r="AD39" s="106">
        <f t="shared" si="12"/>
        <v>2049</v>
      </c>
      <c r="AE39" s="106">
        <f t="shared" si="12"/>
        <v>2050</v>
      </c>
      <c r="AF39" s="106">
        <f t="shared" si="12"/>
        <v>2051</v>
      </c>
      <c r="AH39" s="108" t="s">
        <v>28</v>
      </c>
    </row>
    <row r="40" spans="2:34" x14ac:dyDescent="0.2">
      <c r="B40" s="109" t="s">
        <v>64</v>
      </c>
      <c r="C40" s="122">
        <v>5000000</v>
      </c>
      <c r="D40" s="122">
        <f>C40</f>
        <v>5000000</v>
      </c>
      <c r="E40" s="122">
        <f>+D40/2</f>
        <v>2500000</v>
      </c>
      <c r="F40" s="122">
        <f>100000*12</f>
        <v>1200000</v>
      </c>
      <c r="G40" s="122">
        <f>F40</f>
        <v>1200000</v>
      </c>
      <c r="H40" s="122">
        <f t="shared" ref="H40:J40" si="13">G40</f>
        <v>1200000</v>
      </c>
      <c r="I40" s="122">
        <f t="shared" si="13"/>
        <v>1200000</v>
      </c>
      <c r="J40" s="122">
        <f t="shared" si="13"/>
        <v>1200000</v>
      </c>
      <c r="K40" s="122"/>
      <c r="L40" s="122"/>
      <c r="M40" s="122"/>
      <c r="N40" s="122"/>
      <c r="O40" s="122"/>
      <c r="P40" s="122"/>
      <c r="Q40" s="122"/>
      <c r="R40" s="122"/>
      <c r="S40" s="122"/>
      <c r="T40" s="122"/>
      <c r="U40" s="122"/>
      <c r="V40" s="122"/>
      <c r="W40" s="122"/>
      <c r="X40" s="122"/>
      <c r="Y40" s="122"/>
      <c r="Z40" s="122"/>
      <c r="AA40" s="122"/>
      <c r="AB40" s="122"/>
      <c r="AC40" s="122"/>
      <c r="AD40" s="122"/>
      <c r="AE40" s="123"/>
      <c r="AF40" s="124"/>
      <c r="AG40" s="112"/>
      <c r="AH40" s="135">
        <f>SUM(C40:AF40)</f>
        <v>18500000</v>
      </c>
    </row>
    <row r="41" spans="2:34" x14ac:dyDescent="0.2">
      <c r="B41" s="109" t="s">
        <v>68</v>
      </c>
      <c r="C41" s="122"/>
      <c r="D41" s="122"/>
      <c r="E41" s="122">
        <v>20000000</v>
      </c>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3"/>
      <c r="AF41" s="124"/>
      <c r="AG41" s="112"/>
      <c r="AH41" s="135">
        <f t="shared" ref="AH41:AH45" si="14">SUM(C41:AF41)</f>
        <v>20000000</v>
      </c>
    </row>
    <row r="42" spans="2:34" x14ac:dyDescent="0.2">
      <c r="B42" s="109" t="s">
        <v>66</v>
      </c>
      <c r="C42" s="122"/>
      <c r="D42" s="122"/>
      <c r="E42" s="122">
        <f>+F42/2</f>
        <v>1022346</v>
      </c>
      <c r="F42" s="122">
        <f>170391*12</f>
        <v>2044692</v>
      </c>
      <c r="G42" s="122">
        <f>F42</f>
        <v>2044692</v>
      </c>
      <c r="H42" s="122">
        <f t="shared" ref="H42:Z42" si="15">G42</f>
        <v>2044692</v>
      </c>
      <c r="I42" s="122">
        <f t="shared" si="15"/>
        <v>2044692</v>
      </c>
      <c r="J42" s="122">
        <f t="shared" si="15"/>
        <v>2044692</v>
      </c>
      <c r="K42" s="122">
        <f t="shared" si="15"/>
        <v>2044692</v>
      </c>
      <c r="L42" s="122">
        <f t="shared" si="15"/>
        <v>2044692</v>
      </c>
      <c r="M42" s="122">
        <f t="shared" si="15"/>
        <v>2044692</v>
      </c>
      <c r="N42" s="122">
        <f t="shared" si="15"/>
        <v>2044692</v>
      </c>
      <c r="O42" s="122">
        <f t="shared" si="15"/>
        <v>2044692</v>
      </c>
      <c r="P42" s="122">
        <f t="shared" si="15"/>
        <v>2044692</v>
      </c>
      <c r="Q42" s="122">
        <f t="shared" si="15"/>
        <v>2044692</v>
      </c>
      <c r="R42" s="122">
        <f t="shared" si="15"/>
        <v>2044692</v>
      </c>
      <c r="S42" s="122">
        <f t="shared" si="15"/>
        <v>2044692</v>
      </c>
      <c r="T42" s="122">
        <f t="shared" si="15"/>
        <v>2044692</v>
      </c>
      <c r="U42" s="122">
        <f t="shared" si="15"/>
        <v>2044692</v>
      </c>
      <c r="V42" s="122">
        <f t="shared" si="15"/>
        <v>2044692</v>
      </c>
      <c r="W42" s="122">
        <f t="shared" si="15"/>
        <v>2044692</v>
      </c>
      <c r="X42" s="122">
        <f t="shared" si="15"/>
        <v>2044692</v>
      </c>
      <c r="Y42" s="122">
        <f t="shared" si="15"/>
        <v>2044692</v>
      </c>
      <c r="Z42" s="122">
        <f t="shared" si="15"/>
        <v>2044692</v>
      </c>
      <c r="AA42" s="143" t="s">
        <v>88</v>
      </c>
      <c r="AB42" s="143" t="s">
        <v>88</v>
      </c>
      <c r="AC42" s="143" t="s">
        <v>88</v>
      </c>
      <c r="AD42" s="143" t="s">
        <v>88</v>
      </c>
      <c r="AE42" s="143" t="s">
        <v>88</v>
      </c>
      <c r="AF42" s="143" t="s">
        <v>88</v>
      </c>
      <c r="AG42" s="112"/>
      <c r="AH42" s="135">
        <f t="shared" si="14"/>
        <v>43960878</v>
      </c>
    </row>
    <row r="43" spans="2:34" x14ac:dyDescent="0.2">
      <c r="B43" s="109"/>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3"/>
      <c r="AF43" s="124"/>
      <c r="AG43" s="112"/>
      <c r="AH43" s="135">
        <f t="shared" si="14"/>
        <v>0</v>
      </c>
    </row>
    <row r="44" spans="2:34" x14ac:dyDescent="0.2">
      <c r="B44" s="109" t="s">
        <v>65</v>
      </c>
      <c r="C44" s="122">
        <v>4000000</v>
      </c>
      <c r="D44" s="122">
        <v>3000000</v>
      </c>
      <c r="E44" s="122">
        <f>D44</f>
        <v>3000000</v>
      </c>
      <c r="F44" s="122">
        <f t="shared" ref="F44:H44" si="16">E44</f>
        <v>3000000</v>
      </c>
      <c r="G44" s="122">
        <f t="shared" si="16"/>
        <v>3000000</v>
      </c>
      <c r="H44" s="122">
        <f t="shared" si="16"/>
        <v>3000000</v>
      </c>
      <c r="I44" s="122">
        <f>+H44/2</f>
        <v>1500000</v>
      </c>
      <c r="J44" s="122">
        <f>50000*12</f>
        <v>600000</v>
      </c>
      <c r="K44" s="122">
        <f t="shared" ref="K44:L44" si="17">50000*12</f>
        <v>600000</v>
      </c>
      <c r="L44" s="122">
        <f t="shared" si="17"/>
        <v>600000</v>
      </c>
      <c r="M44" s="122"/>
      <c r="N44" s="122"/>
      <c r="O44" s="122"/>
      <c r="P44" s="122"/>
      <c r="Q44" s="122"/>
      <c r="R44" s="122"/>
      <c r="S44" s="122"/>
      <c r="T44" s="122"/>
      <c r="U44" s="122"/>
      <c r="V44" s="122"/>
      <c r="W44" s="122"/>
      <c r="X44" s="122"/>
      <c r="Y44" s="122"/>
      <c r="Z44" s="122"/>
      <c r="AA44" s="122"/>
      <c r="AB44" s="122"/>
      <c r="AC44" s="122"/>
      <c r="AD44" s="122"/>
      <c r="AE44" s="123"/>
      <c r="AF44" s="124"/>
      <c r="AG44" s="112"/>
      <c r="AH44" s="135">
        <f t="shared" si="14"/>
        <v>22300000</v>
      </c>
    </row>
    <row r="45" spans="2:34" x14ac:dyDescent="0.2">
      <c r="B45" s="109" t="s">
        <v>69</v>
      </c>
      <c r="C45" s="122"/>
      <c r="D45" s="122"/>
      <c r="E45" s="122"/>
      <c r="F45" s="122"/>
      <c r="G45" s="122"/>
      <c r="H45" s="122"/>
      <c r="I45" s="122">
        <v>10000000</v>
      </c>
      <c r="J45" s="122"/>
      <c r="K45" s="122"/>
      <c r="L45" s="122"/>
      <c r="M45" s="122"/>
      <c r="N45" s="122"/>
      <c r="O45" s="122"/>
      <c r="P45" s="122"/>
      <c r="Q45" s="122"/>
      <c r="R45" s="122"/>
      <c r="S45" s="122"/>
      <c r="T45" s="122"/>
      <c r="U45" s="122"/>
      <c r="V45" s="122"/>
      <c r="W45" s="122"/>
      <c r="X45" s="122"/>
      <c r="Y45" s="122"/>
      <c r="Z45" s="122"/>
      <c r="AA45" s="122"/>
      <c r="AB45" s="122"/>
      <c r="AC45" s="122"/>
      <c r="AD45" s="122"/>
      <c r="AE45" s="123"/>
      <c r="AF45" s="124"/>
      <c r="AG45" s="112"/>
      <c r="AH45" s="135">
        <f t="shared" si="14"/>
        <v>10000000</v>
      </c>
    </row>
    <row r="46" spans="2:34" x14ac:dyDescent="0.2">
      <c r="B46" s="109" t="s">
        <v>67</v>
      </c>
      <c r="C46" s="122"/>
      <c r="D46" s="122"/>
      <c r="E46" s="122"/>
      <c r="F46" s="122"/>
      <c r="G46" s="122"/>
      <c r="H46" s="122"/>
      <c r="I46" s="122">
        <f>+J46/2</f>
        <v>655230</v>
      </c>
      <c r="J46" s="122">
        <f>109205*12</f>
        <v>1310460</v>
      </c>
      <c r="K46" s="122">
        <f>J46</f>
        <v>1310460</v>
      </c>
      <c r="L46" s="122">
        <f t="shared" ref="L46:Z46" si="18">K46</f>
        <v>1310460</v>
      </c>
      <c r="M46" s="122">
        <f t="shared" si="18"/>
        <v>1310460</v>
      </c>
      <c r="N46" s="122">
        <f t="shared" si="18"/>
        <v>1310460</v>
      </c>
      <c r="O46" s="122">
        <f t="shared" si="18"/>
        <v>1310460</v>
      </c>
      <c r="P46" s="122">
        <f t="shared" si="18"/>
        <v>1310460</v>
      </c>
      <c r="Q46" s="122">
        <f t="shared" si="18"/>
        <v>1310460</v>
      </c>
      <c r="R46" s="122">
        <f t="shared" si="18"/>
        <v>1310460</v>
      </c>
      <c r="S46" s="122">
        <f t="shared" si="18"/>
        <v>1310460</v>
      </c>
      <c r="T46" s="122">
        <f t="shared" si="18"/>
        <v>1310460</v>
      </c>
      <c r="U46" s="122">
        <f t="shared" si="18"/>
        <v>1310460</v>
      </c>
      <c r="V46" s="122">
        <f t="shared" si="18"/>
        <v>1310460</v>
      </c>
      <c r="W46" s="122">
        <f t="shared" si="18"/>
        <v>1310460</v>
      </c>
      <c r="X46" s="122">
        <f t="shared" si="18"/>
        <v>1310460</v>
      </c>
      <c r="Y46" s="122">
        <f t="shared" si="18"/>
        <v>1310460</v>
      </c>
      <c r="Z46" s="122">
        <f t="shared" si="18"/>
        <v>1310460</v>
      </c>
      <c r="AA46" s="122">
        <v>1728000</v>
      </c>
      <c r="AB46" s="122">
        <f>AA46</f>
        <v>1728000</v>
      </c>
      <c r="AC46" s="122">
        <f t="shared" ref="AC46:AF46" si="19">AB46</f>
        <v>1728000</v>
      </c>
      <c r="AD46" s="122">
        <f t="shared" si="19"/>
        <v>1728000</v>
      </c>
      <c r="AE46" s="122">
        <f t="shared" si="19"/>
        <v>1728000</v>
      </c>
      <c r="AF46" s="122">
        <f t="shared" si="19"/>
        <v>1728000</v>
      </c>
      <c r="AG46" s="112"/>
      <c r="AH46" s="135">
        <f>SUM(C46:AF46)</f>
        <v>33301050</v>
      </c>
    </row>
    <row r="47" spans="2:34" x14ac:dyDescent="0.2">
      <c r="B47" s="109"/>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3"/>
      <c r="AF47" s="124"/>
      <c r="AG47" s="112"/>
      <c r="AH47" s="135">
        <f>SUM(C47:AF47)</f>
        <v>0</v>
      </c>
    </row>
    <row r="48" spans="2:34" ht="30" customHeight="1" thickBot="1" x14ac:dyDescent="0.25">
      <c r="B48" s="110" t="s">
        <v>39</v>
      </c>
      <c r="C48" s="125">
        <f>SUM(C40:C47)</f>
        <v>9000000</v>
      </c>
      <c r="D48" s="125">
        <f t="shared" ref="D48:AF48" si="20">SUM(D40:D47)</f>
        <v>8000000</v>
      </c>
      <c r="E48" s="125">
        <f t="shared" ref="E48" si="21">SUM(E40:E47)</f>
        <v>26522346</v>
      </c>
      <c r="F48" s="125">
        <f t="shared" ref="F48" si="22">SUM(F40:F47)</f>
        <v>6244692</v>
      </c>
      <c r="G48" s="125">
        <f t="shared" ref="G48" si="23">SUM(G40:G47)</f>
        <v>6244692</v>
      </c>
      <c r="H48" s="125">
        <f t="shared" ref="H48" si="24">SUM(H40:H47)</f>
        <v>6244692</v>
      </c>
      <c r="I48" s="125">
        <f t="shared" ref="I48" si="25">SUM(I40:I47)</f>
        <v>15399922</v>
      </c>
      <c r="J48" s="125">
        <f t="shared" ref="J48" si="26">SUM(J40:J47)</f>
        <v>5155152</v>
      </c>
      <c r="K48" s="125">
        <f t="shared" ref="K48" si="27">SUM(K40:K47)</f>
        <v>3955152</v>
      </c>
      <c r="L48" s="125">
        <f t="shared" ref="L48" si="28">SUM(L40:L47)</f>
        <v>3955152</v>
      </c>
      <c r="M48" s="125">
        <f t="shared" ref="M48" si="29">SUM(M40:M47)</f>
        <v>3355152</v>
      </c>
      <c r="N48" s="125">
        <f t="shared" ref="N48" si="30">SUM(N40:N47)</f>
        <v>3355152</v>
      </c>
      <c r="O48" s="125">
        <f t="shared" si="20"/>
        <v>3355152</v>
      </c>
      <c r="P48" s="125">
        <f t="shared" si="20"/>
        <v>3355152</v>
      </c>
      <c r="Q48" s="125">
        <f t="shared" si="20"/>
        <v>3355152</v>
      </c>
      <c r="R48" s="125">
        <f t="shared" si="20"/>
        <v>3355152</v>
      </c>
      <c r="S48" s="125">
        <f t="shared" si="20"/>
        <v>3355152</v>
      </c>
      <c r="T48" s="125">
        <f t="shared" si="20"/>
        <v>3355152</v>
      </c>
      <c r="U48" s="125">
        <f t="shared" si="20"/>
        <v>3355152</v>
      </c>
      <c r="V48" s="125">
        <f t="shared" si="20"/>
        <v>3355152</v>
      </c>
      <c r="W48" s="125">
        <f t="shared" si="20"/>
        <v>3355152</v>
      </c>
      <c r="X48" s="125">
        <f t="shared" si="20"/>
        <v>3355152</v>
      </c>
      <c r="Y48" s="125">
        <f t="shared" si="20"/>
        <v>3355152</v>
      </c>
      <c r="Z48" s="125">
        <f t="shared" si="20"/>
        <v>3355152</v>
      </c>
      <c r="AA48" s="125">
        <f t="shared" si="20"/>
        <v>1728000</v>
      </c>
      <c r="AB48" s="125">
        <f t="shared" si="20"/>
        <v>1728000</v>
      </c>
      <c r="AC48" s="125">
        <f t="shared" si="20"/>
        <v>1728000</v>
      </c>
      <c r="AD48" s="125">
        <f t="shared" si="20"/>
        <v>1728000</v>
      </c>
      <c r="AE48" s="125">
        <f t="shared" si="20"/>
        <v>1728000</v>
      </c>
      <c r="AF48" s="125">
        <f t="shared" si="20"/>
        <v>1728000</v>
      </c>
      <c r="AG48" s="112"/>
      <c r="AH48" s="121">
        <f>SUM(C48:AF48)</f>
        <v>148061928</v>
      </c>
    </row>
    <row r="49" spans="2:34" ht="18" thickBot="1" x14ac:dyDescent="0.25">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row>
    <row r="50" spans="2:34" ht="30" customHeight="1" thickBot="1" x14ac:dyDescent="0.25">
      <c r="B50" s="117" t="s">
        <v>41</v>
      </c>
      <c r="C50" s="134">
        <f>C48-C36</f>
        <v>3938800</v>
      </c>
      <c r="D50" s="134">
        <f>D48-D36</f>
        <v>4938800</v>
      </c>
      <c r="E50" s="134">
        <f t="shared" ref="E50:N50" si="31">E48-E36</f>
        <v>23461146</v>
      </c>
      <c r="F50" s="134">
        <f t="shared" si="31"/>
        <v>3183492</v>
      </c>
      <c r="G50" s="134">
        <f t="shared" si="31"/>
        <v>1183492</v>
      </c>
      <c r="H50" s="134">
        <f t="shared" si="31"/>
        <v>3183492</v>
      </c>
      <c r="I50" s="134">
        <f t="shared" si="31"/>
        <v>12338722</v>
      </c>
      <c r="J50" s="134">
        <f t="shared" si="31"/>
        <v>2093952</v>
      </c>
      <c r="K50" s="134">
        <f t="shared" si="31"/>
        <v>893952</v>
      </c>
      <c r="L50" s="134">
        <f t="shared" si="31"/>
        <v>893952</v>
      </c>
      <c r="M50" s="134">
        <f t="shared" si="31"/>
        <v>293952</v>
      </c>
      <c r="N50" s="134">
        <f t="shared" si="31"/>
        <v>293952</v>
      </c>
      <c r="O50" s="134">
        <f t="shared" ref="O50:AF50" si="32">O48-O36</f>
        <v>-9706048</v>
      </c>
      <c r="P50" s="134">
        <f t="shared" si="32"/>
        <v>293952</v>
      </c>
      <c r="Q50" s="134">
        <f t="shared" si="32"/>
        <v>-9706048</v>
      </c>
      <c r="R50" s="134">
        <f t="shared" si="32"/>
        <v>293952</v>
      </c>
      <c r="S50" s="134">
        <f t="shared" si="32"/>
        <v>293952</v>
      </c>
      <c r="T50" s="134">
        <f t="shared" si="32"/>
        <v>293952</v>
      </c>
      <c r="U50" s="134">
        <f t="shared" si="32"/>
        <v>293952</v>
      </c>
      <c r="V50" s="134">
        <f t="shared" si="32"/>
        <v>293952</v>
      </c>
      <c r="W50" s="134">
        <f t="shared" si="32"/>
        <v>293952</v>
      </c>
      <c r="X50" s="134">
        <f t="shared" si="32"/>
        <v>293952</v>
      </c>
      <c r="Y50" s="134">
        <f t="shared" si="32"/>
        <v>293952</v>
      </c>
      <c r="Z50" s="134">
        <f t="shared" si="32"/>
        <v>293952</v>
      </c>
      <c r="AA50" s="134">
        <f t="shared" si="32"/>
        <v>-8964</v>
      </c>
      <c r="AB50" s="134">
        <f t="shared" si="32"/>
        <v>-8964</v>
      </c>
      <c r="AC50" s="134">
        <f t="shared" si="32"/>
        <v>-8964</v>
      </c>
      <c r="AD50" s="134">
        <f t="shared" si="32"/>
        <v>-8964</v>
      </c>
      <c r="AE50" s="134">
        <f t="shared" si="32"/>
        <v>-8964</v>
      </c>
      <c r="AF50" s="134">
        <f t="shared" si="32"/>
        <v>-8964</v>
      </c>
      <c r="AG50" s="112"/>
      <c r="AH50" s="136">
        <f>SUM(C50:AF50)</f>
        <v>40171344</v>
      </c>
    </row>
    <row r="51" spans="2:34" ht="18" thickBot="1" x14ac:dyDescent="0.25">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37"/>
    </row>
    <row r="52" spans="2:34" x14ac:dyDescent="0.2">
      <c r="B52" s="113" t="s">
        <v>29</v>
      </c>
      <c r="C52" s="114">
        <f>B3</f>
        <v>2022</v>
      </c>
      <c r="D52" s="114">
        <f>C52+1</f>
        <v>2023</v>
      </c>
      <c r="E52" s="114">
        <f t="shared" ref="E52:AF52" si="33">D52+1</f>
        <v>2024</v>
      </c>
      <c r="F52" s="114">
        <f t="shared" si="33"/>
        <v>2025</v>
      </c>
      <c r="G52" s="114">
        <f t="shared" si="33"/>
        <v>2026</v>
      </c>
      <c r="H52" s="114">
        <f t="shared" si="33"/>
        <v>2027</v>
      </c>
      <c r="I52" s="114">
        <f t="shared" si="33"/>
        <v>2028</v>
      </c>
      <c r="J52" s="114">
        <f t="shared" si="33"/>
        <v>2029</v>
      </c>
      <c r="K52" s="114">
        <f t="shared" si="33"/>
        <v>2030</v>
      </c>
      <c r="L52" s="114">
        <f t="shared" si="33"/>
        <v>2031</v>
      </c>
      <c r="M52" s="114">
        <f t="shared" si="33"/>
        <v>2032</v>
      </c>
      <c r="N52" s="114">
        <f t="shared" si="33"/>
        <v>2033</v>
      </c>
      <c r="O52" s="114">
        <f t="shared" si="33"/>
        <v>2034</v>
      </c>
      <c r="P52" s="114">
        <f t="shared" si="33"/>
        <v>2035</v>
      </c>
      <c r="Q52" s="114">
        <f t="shared" si="33"/>
        <v>2036</v>
      </c>
      <c r="R52" s="114">
        <f t="shared" si="33"/>
        <v>2037</v>
      </c>
      <c r="S52" s="114">
        <f t="shared" si="33"/>
        <v>2038</v>
      </c>
      <c r="T52" s="114">
        <f t="shared" si="33"/>
        <v>2039</v>
      </c>
      <c r="U52" s="114">
        <f t="shared" si="33"/>
        <v>2040</v>
      </c>
      <c r="V52" s="114">
        <f t="shared" si="33"/>
        <v>2041</v>
      </c>
      <c r="W52" s="114">
        <f t="shared" si="33"/>
        <v>2042</v>
      </c>
      <c r="X52" s="114">
        <f t="shared" si="33"/>
        <v>2043</v>
      </c>
      <c r="Y52" s="114">
        <f t="shared" si="33"/>
        <v>2044</v>
      </c>
      <c r="Z52" s="114">
        <f t="shared" si="33"/>
        <v>2045</v>
      </c>
      <c r="AA52" s="114">
        <f t="shared" si="33"/>
        <v>2046</v>
      </c>
      <c r="AB52" s="114">
        <f t="shared" si="33"/>
        <v>2047</v>
      </c>
      <c r="AC52" s="114">
        <f t="shared" si="33"/>
        <v>2048</v>
      </c>
      <c r="AD52" s="114">
        <f t="shared" si="33"/>
        <v>2049</v>
      </c>
      <c r="AE52" s="114">
        <f t="shared" si="33"/>
        <v>2050</v>
      </c>
      <c r="AF52" s="114">
        <f t="shared" si="33"/>
        <v>2051</v>
      </c>
      <c r="AG52" s="107"/>
      <c r="AH52" s="138" t="s">
        <v>27</v>
      </c>
    </row>
    <row r="53" spans="2:34" ht="30" customHeight="1" thickBot="1" x14ac:dyDescent="0.25">
      <c r="B53" s="132">
        <v>20000000</v>
      </c>
      <c r="C53" s="133">
        <f>B53+C50</f>
        <v>23938800</v>
      </c>
      <c r="D53" s="133">
        <f>C53+D50</f>
        <v>28877600</v>
      </c>
      <c r="E53" s="133">
        <f t="shared" ref="E53:M53" si="34">D53+E50</f>
        <v>52338746</v>
      </c>
      <c r="F53" s="133">
        <f t="shared" si="34"/>
        <v>55522238</v>
      </c>
      <c r="G53" s="133">
        <f t="shared" si="34"/>
        <v>56705730</v>
      </c>
      <c r="H53" s="133">
        <f t="shared" si="34"/>
        <v>59889222</v>
      </c>
      <c r="I53" s="133">
        <f t="shared" si="34"/>
        <v>72227944</v>
      </c>
      <c r="J53" s="133">
        <f t="shared" si="34"/>
        <v>74321896</v>
      </c>
      <c r="K53" s="133">
        <f t="shared" si="34"/>
        <v>75215848</v>
      </c>
      <c r="L53" s="133">
        <f t="shared" si="34"/>
        <v>76109800</v>
      </c>
      <c r="M53" s="133">
        <f t="shared" si="34"/>
        <v>76403752</v>
      </c>
      <c r="N53" s="133">
        <f t="shared" ref="N53" si="35">M53+N50</f>
        <v>76697704</v>
      </c>
      <c r="O53" s="133">
        <f t="shared" ref="O53" si="36">N53+O50</f>
        <v>66991656</v>
      </c>
      <c r="P53" s="133">
        <f t="shared" ref="P53" si="37">O53+P50</f>
        <v>67285608</v>
      </c>
      <c r="Q53" s="133">
        <f t="shared" ref="Q53" si="38">P53+Q50</f>
        <v>57579560</v>
      </c>
      <c r="R53" s="133">
        <f t="shared" ref="R53" si="39">Q53+R50</f>
        <v>57873512</v>
      </c>
      <c r="S53" s="133">
        <f t="shared" ref="S53" si="40">R53+S50</f>
        <v>58167464</v>
      </c>
      <c r="T53" s="133">
        <f t="shared" ref="T53" si="41">S53+T50</f>
        <v>58461416</v>
      </c>
      <c r="U53" s="133">
        <f t="shared" ref="U53" si="42">T53+U50</f>
        <v>58755368</v>
      </c>
      <c r="V53" s="133">
        <f t="shared" ref="V53" si="43">U53+V50</f>
        <v>59049320</v>
      </c>
      <c r="W53" s="133">
        <f t="shared" ref="W53" si="44">V53+W50</f>
        <v>59343272</v>
      </c>
      <c r="X53" s="133">
        <f t="shared" ref="X53" si="45">W53+X50</f>
        <v>59637224</v>
      </c>
      <c r="Y53" s="133">
        <f t="shared" ref="Y53" si="46">X53+Y50</f>
        <v>59931176</v>
      </c>
      <c r="Z53" s="133">
        <f t="shared" ref="Z53" si="47">Y53+Z50</f>
        <v>60225128</v>
      </c>
      <c r="AA53" s="133">
        <f t="shared" ref="AA53" si="48">Z53+AA50</f>
        <v>60216164</v>
      </c>
      <c r="AB53" s="133">
        <f t="shared" ref="AB53" si="49">AA53+AB50</f>
        <v>60207200</v>
      </c>
      <c r="AC53" s="133">
        <f t="shared" ref="AC53" si="50">AB53+AC50</f>
        <v>60198236</v>
      </c>
      <c r="AD53" s="133">
        <f t="shared" ref="AD53" si="51">AC53+AD50</f>
        <v>60189272</v>
      </c>
      <c r="AE53" s="133">
        <f t="shared" ref="AE53" si="52">AD53+AE50</f>
        <v>60180308</v>
      </c>
      <c r="AF53" s="133">
        <f t="shared" ref="AF53" si="53">AE53+AF50</f>
        <v>60171344</v>
      </c>
      <c r="AG53" s="112"/>
      <c r="AH53" s="139">
        <f>AF53</f>
        <v>60171344</v>
      </c>
    </row>
    <row r="54" spans="2:34" x14ac:dyDescent="0.2">
      <c r="C54" s="107"/>
      <c r="D54" s="107"/>
      <c r="E54" s="107"/>
      <c r="F54" s="107"/>
      <c r="G54" s="107"/>
      <c r="H54" s="107"/>
      <c r="I54" s="107"/>
      <c r="J54" s="107"/>
      <c r="K54" s="107"/>
      <c r="L54" s="107"/>
      <c r="M54" s="107"/>
      <c r="N54" s="107"/>
      <c r="O54" s="107"/>
      <c r="P54" s="107"/>
      <c r="Q54" s="107"/>
      <c r="R54" s="107"/>
      <c r="S54" s="107"/>
      <c r="T54" s="107"/>
      <c r="U54" s="107"/>
      <c r="V54" s="107"/>
      <c r="W54" s="107"/>
    </row>
    <row r="56" spans="2:34" x14ac:dyDescent="0.2">
      <c r="AH56" s="157"/>
    </row>
  </sheetData>
  <mergeCells count="1">
    <mergeCell ref="AF3:AG3"/>
  </mergeCells>
  <phoneticPr fontId="1"/>
  <pageMargins left="0.70866141732283472" right="0.11811023622047245" top="0.15748031496062992" bottom="0.15748031496062992" header="0.31496062992125984" footer="0.31496062992125984"/>
  <pageSetup paperSize="9" scale="52" fitToWidth="2" orientation="landscape" r:id="rId1"/>
  <colBreaks count="1" manualBreakCount="1">
    <brk id="21" max="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
  <sheetViews>
    <sheetView showGridLines="0" topLeftCell="A70" zoomScaleNormal="100" workbookViewId="0">
      <selection activeCell="S7" sqref="S7"/>
    </sheetView>
  </sheetViews>
  <sheetFormatPr defaultRowHeight="13" x14ac:dyDescent="0.2"/>
  <cols>
    <col min="1" max="1" width="1.36328125" customWidth="1"/>
    <col min="2" max="2" width="34.7265625" customWidth="1"/>
  </cols>
  <sheetData>
    <row r="1" spans="1:20" ht="38.25" customHeight="1" x14ac:dyDescent="0.2">
      <c r="A1" s="86"/>
      <c r="B1" s="87" t="s">
        <v>53</v>
      </c>
      <c r="C1" s="87"/>
      <c r="D1" s="87"/>
      <c r="E1" s="87"/>
      <c r="F1" s="87"/>
      <c r="G1" s="87"/>
      <c r="H1" s="87"/>
      <c r="I1" s="87"/>
      <c r="J1" s="86"/>
      <c r="K1" s="86"/>
      <c r="L1" s="86"/>
      <c r="M1" s="86"/>
      <c r="N1" s="86"/>
      <c r="O1" s="86"/>
      <c r="P1" s="86"/>
      <c r="Q1" s="86"/>
      <c r="R1" s="86"/>
      <c r="S1" s="86"/>
      <c r="T1" s="86"/>
    </row>
  </sheetData>
  <sheetProtection sheet="1" objects="1" scenarios="1"/>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1"/>
  <sheetViews>
    <sheetView showGridLines="0" topLeftCell="A10" zoomScaleNormal="100" workbookViewId="0">
      <selection activeCell="S7" sqref="S7"/>
    </sheetView>
  </sheetViews>
  <sheetFormatPr defaultRowHeight="13" x14ac:dyDescent="0.2"/>
  <cols>
    <col min="1" max="1" width="3.36328125" customWidth="1"/>
    <col min="2" max="2" width="15.6328125" customWidth="1"/>
    <col min="3" max="3" width="10.6328125" bestFit="1" customWidth="1"/>
    <col min="4" max="13" width="10.08984375" bestFit="1" customWidth="1"/>
    <col min="14" max="14" width="11.7265625" customWidth="1"/>
    <col min="15" max="15" width="3.36328125" customWidth="1"/>
    <col min="16" max="16" width="14.36328125" customWidth="1"/>
    <col min="17" max="17" width="3.453125" customWidth="1"/>
  </cols>
  <sheetData>
    <row r="1" spans="1:17" ht="55" customHeight="1" x14ac:dyDescent="0.2">
      <c r="A1" s="80"/>
      <c r="B1" s="81" t="s">
        <v>52</v>
      </c>
      <c r="C1" s="78"/>
      <c r="D1" s="78"/>
      <c r="E1" s="78"/>
      <c r="F1" s="78"/>
      <c r="G1" s="78"/>
      <c r="H1" s="78"/>
      <c r="I1" s="78"/>
      <c r="J1" s="78"/>
      <c r="K1" s="78"/>
      <c r="L1" s="78"/>
      <c r="M1" s="78"/>
      <c r="N1" s="78"/>
      <c r="O1" s="78"/>
      <c r="P1" s="78"/>
      <c r="Q1" s="78"/>
    </row>
    <row r="2" spans="1:17" ht="6" customHeight="1" thickBot="1" x14ac:dyDescent="0.25">
      <c r="A2" s="32"/>
      <c r="B2" s="32"/>
      <c r="C2" s="32"/>
      <c r="D2" s="32"/>
      <c r="E2" s="32"/>
      <c r="F2" s="32"/>
      <c r="G2" s="32"/>
      <c r="H2" s="32"/>
      <c r="I2" s="32"/>
      <c r="J2" s="32"/>
      <c r="K2" s="32"/>
      <c r="L2" s="32"/>
      <c r="M2" s="32"/>
      <c r="N2" s="32"/>
      <c r="O2" s="32"/>
      <c r="P2" s="32"/>
      <c r="Q2" s="32"/>
    </row>
    <row r="3" spans="1:17" ht="24.75" customHeight="1" thickBot="1" x14ac:dyDescent="0.25">
      <c r="A3" s="32"/>
      <c r="B3" s="25">
        <v>2015</v>
      </c>
      <c r="C3" s="65" t="s">
        <v>49</v>
      </c>
      <c r="D3" s="65"/>
      <c r="E3" s="65"/>
      <c r="F3" s="65"/>
      <c r="G3" s="65"/>
      <c r="H3" s="65"/>
      <c r="I3" s="65"/>
      <c r="J3" s="65"/>
      <c r="K3" s="65"/>
      <c r="L3" s="65"/>
      <c r="M3" s="65"/>
      <c r="N3" s="155"/>
      <c r="O3" s="155"/>
      <c r="P3" s="82"/>
      <c r="Q3" s="32"/>
    </row>
    <row r="4" spans="1:17" ht="6" customHeight="1" x14ac:dyDescent="0.2">
      <c r="A4" s="32"/>
      <c r="B4" s="32"/>
      <c r="C4" s="32"/>
      <c r="D4" s="32"/>
      <c r="E4" s="32"/>
      <c r="F4" s="32"/>
      <c r="G4" s="32"/>
      <c r="H4" s="32"/>
      <c r="I4" s="32"/>
      <c r="J4" s="32"/>
      <c r="K4" s="32"/>
      <c r="L4" s="32"/>
      <c r="M4" s="32"/>
      <c r="N4" s="32"/>
      <c r="O4" s="32"/>
      <c r="P4" s="32"/>
      <c r="Q4" s="32"/>
    </row>
    <row r="5" spans="1:17" ht="240" customHeight="1" x14ac:dyDescent="0.2">
      <c r="A5" s="32"/>
      <c r="B5" s="32"/>
      <c r="C5" s="32"/>
      <c r="D5" s="32"/>
      <c r="E5" s="32"/>
      <c r="F5" s="32"/>
      <c r="G5" s="32"/>
      <c r="H5" s="32"/>
      <c r="I5" s="32"/>
      <c r="J5" s="32"/>
      <c r="K5" s="32"/>
      <c r="L5" s="32"/>
      <c r="M5" s="32"/>
      <c r="N5" s="32"/>
      <c r="O5" s="32"/>
      <c r="P5" s="32"/>
      <c r="Q5" s="32"/>
    </row>
    <row r="6" spans="1:17" ht="12" customHeight="1" thickBot="1" x14ac:dyDescent="0.25"/>
    <row r="7" spans="1:17" ht="155.25" customHeight="1" thickBot="1" x14ac:dyDescent="0.25">
      <c r="B7" s="31" t="s">
        <v>51</v>
      </c>
      <c r="C7" s="9"/>
      <c r="D7" s="9"/>
      <c r="E7" s="9"/>
      <c r="F7" s="10" t="s">
        <v>24</v>
      </c>
      <c r="G7" s="10" t="s">
        <v>22</v>
      </c>
      <c r="H7" s="10"/>
      <c r="I7" s="10"/>
      <c r="J7" s="10" t="s">
        <v>25</v>
      </c>
      <c r="K7" s="10" t="s">
        <v>23</v>
      </c>
      <c r="L7" s="10"/>
      <c r="M7" s="73"/>
      <c r="N7" s="11" t="s">
        <v>26</v>
      </c>
      <c r="O7" s="5"/>
      <c r="P7" s="5"/>
    </row>
    <row r="8" spans="1:17" ht="8.25" customHeight="1" thickBot="1" x14ac:dyDescent="0.25">
      <c r="B8" s="75"/>
      <c r="C8" s="74"/>
      <c r="D8" s="74"/>
      <c r="E8" s="74"/>
      <c r="F8" s="5"/>
      <c r="G8" s="5"/>
      <c r="H8" s="5"/>
      <c r="I8" s="5"/>
      <c r="J8" s="5"/>
      <c r="K8" s="5"/>
      <c r="L8" s="5"/>
      <c r="M8" s="5"/>
      <c r="N8" s="5"/>
      <c r="O8" s="5"/>
      <c r="P8" s="5"/>
    </row>
    <row r="9" spans="1:17" ht="13.5" thickBot="1" x14ac:dyDescent="0.25">
      <c r="B9" s="43" t="s">
        <v>19</v>
      </c>
      <c r="C9" s="76" t="s">
        <v>0</v>
      </c>
      <c r="D9" s="76" t="s">
        <v>30</v>
      </c>
      <c r="E9" s="76" t="s">
        <v>2</v>
      </c>
      <c r="F9" s="76" t="s">
        <v>3</v>
      </c>
      <c r="G9" s="76" t="s">
        <v>4</v>
      </c>
      <c r="H9" s="76" t="s">
        <v>5</v>
      </c>
      <c r="I9" s="76" t="s">
        <v>6</v>
      </c>
      <c r="J9" s="76" t="s">
        <v>7</v>
      </c>
      <c r="K9" s="76" t="s">
        <v>8</v>
      </c>
      <c r="L9" s="76" t="s">
        <v>9</v>
      </c>
      <c r="M9" s="76" t="s">
        <v>10</v>
      </c>
      <c r="N9" s="77" t="s">
        <v>11</v>
      </c>
      <c r="O9" s="2"/>
      <c r="P9" s="41" t="s">
        <v>42</v>
      </c>
    </row>
    <row r="10" spans="1:17" x14ac:dyDescent="0.2">
      <c r="B10" s="63" t="s">
        <v>12</v>
      </c>
      <c r="C10" s="18">
        <v>10</v>
      </c>
      <c r="D10" s="18">
        <v>10</v>
      </c>
      <c r="E10" s="18">
        <v>10</v>
      </c>
      <c r="F10" s="18">
        <v>10</v>
      </c>
      <c r="G10" s="18">
        <v>10</v>
      </c>
      <c r="H10" s="18">
        <v>10</v>
      </c>
      <c r="I10" s="18">
        <v>10</v>
      </c>
      <c r="J10" s="18">
        <v>10</v>
      </c>
      <c r="K10" s="18">
        <v>10</v>
      </c>
      <c r="L10" s="18">
        <v>10</v>
      </c>
      <c r="M10" s="18">
        <v>10</v>
      </c>
      <c r="N10" s="19">
        <v>10</v>
      </c>
      <c r="P10" s="7">
        <f>SUM(C10:N10)</f>
        <v>120</v>
      </c>
    </row>
    <row r="11" spans="1:17" x14ac:dyDescent="0.2">
      <c r="B11" s="47" t="s">
        <v>13</v>
      </c>
      <c r="C11" s="3">
        <v>2</v>
      </c>
      <c r="D11" s="3">
        <v>2</v>
      </c>
      <c r="E11" s="3">
        <v>2</v>
      </c>
      <c r="F11" s="3">
        <v>2</v>
      </c>
      <c r="G11" s="3">
        <v>7</v>
      </c>
      <c r="H11" s="3">
        <v>2</v>
      </c>
      <c r="I11" s="3">
        <v>2</v>
      </c>
      <c r="J11" s="3">
        <v>2</v>
      </c>
      <c r="K11" s="3">
        <v>10</v>
      </c>
      <c r="L11" s="3">
        <v>2</v>
      </c>
      <c r="M11" s="3">
        <v>2</v>
      </c>
      <c r="N11" s="8">
        <v>2</v>
      </c>
      <c r="P11" s="7">
        <f t="shared" ref="P11:P19" si="0">SUM(C11:N11)</f>
        <v>37</v>
      </c>
    </row>
    <row r="12" spans="1:17" x14ac:dyDescent="0.2">
      <c r="B12" s="47" t="s">
        <v>14</v>
      </c>
      <c r="C12" s="3">
        <v>5</v>
      </c>
      <c r="D12" s="3">
        <v>5</v>
      </c>
      <c r="E12" s="3">
        <v>30</v>
      </c>
      <c r="F12" s="3">
        <v>5</v>
      </c>
      <c r="G12" s="3">
        <v>5</v>
      </c>
      <c r="H12" s="3">
        <v>5</v>
      </c>
      <c r="I12" s="3">
        <v>10</v>
      </c>
      <c r="J12" s="3">
        <v>10</v>
      </c>
      <c r="K12" s="3">
        <v>5</v>
      </c>
      <c r="L12" s="3">
        <v>5</v>
      </c>
      <c r="M12" s="3">
        <v>5</v>
      </c>
      <c r="N12" s="8">
        <v>8</v>
      </c>
      <c r="P12" s="7">
        <f t="shared" si="0"/>
        <v>98</v>
      </c>
    </row>
    <row r="13" spans="1:17" x14ac:dyDescent="0.2">
      <c r="B13" s="47" t="s">
        <v>17</v>
      </c>
      <c r="C13" s="3"/>
      <c r="D13" s="3"/>
      <c r="E13" s="3"/>
      <c r="F13" s="3">
        <v>50</v>
      </c>
      <c r="G13" s="3">
        <v>10</v>
      </c>
      <c r="H13" s="3"/>
      <c r="I13" s="3"/>
      <c r="J13" s="3">
        <v>20</v>
      </c>
      <c r="K13" s="3"/>
      <c r="L13" s="3"/>
      <c r="M13" s="3"/>
      <c r="N13" s="8">
        <v>10</v>
      </c>
      <c r="P13" s="7">
        <f t="shared" si="0"/>
        <v>90</v>
      </c>
    </row>
    <row r="14" spans="1:17" x14ac:dyDescent="0.2">
      <c r="B14" s="47" t="s">
        <v>15</v>
      </c>
      <c r="C14" s="3">
        <v>10</v>
      </c>
      <c r="D14" s="3">
        <v>10</v>
      </c>
      <c r="E14" s="3">
        <v>10</v>
      </c>
      <c r="F14" s="3">
        <v>10</v>
      </c>
      <c r="G14" s="3">
        <v>10</v>
      </c>
      <c r="H14" s="3">
        <v>10</v>
      </c>
      <c r="I14" s="3">
        <v>10</v>
      </c>
      <c r="J14" s="3">
        <v>10</v>
      </c>
      <c r="K14" s="3">
        <v>10</v>
      </c>
      <c r="L14" s="3">
        <v>10</v>
      </c>
      <c r="M14" s="3">
        <v>10</v>
      </c>
      <c r="N14" s="8">
        <v>10</v>
      </c>
      <c r="P14" s="7">
        <f t="shared" si="0"/>
        <v>120</v>
      </c>
    </row>
    <row r="15" spans="1:17" x14ac:dyDescent="0.2">
      <c r="B15" s="47" t="s">
        <v>20</v>
      </c>
      <c r="C15" s="3"/>
      <c r="D15" s="3"/>
      <c r="E15" s="3"/>
      <c r="F15" s="3"/>
      <c r="G15" s="3"/>
      <c r="H15" s="3">
        <v>10</v>
      </c>
      <c r="I15" s="3"/>
      <c r="J15" s="3"/>
      <c r="K15" s="3"/>
      <c r="L15" s="3"/>
      <c r="M15" s="3"/>
      <c r="N15" s="8"/>
      <c r="P15" s="7">
        <f t="shared" si="0"/>
        <v>10</v>
      </c>
    </row>
    <row r="16" spans="1:17" x14ac:dyDescent="0.2">
      <c r="B16" s="47" t="s">
        <v>16</v>
      </c>
      <c r="C16" s="3">
        <v>3</v>
      </c>
      <c r="D16" s="3">
        <v>3</v>
      </c>
      <c r="E16" s="3">
        <v>3</v>
      </c>
      <c r="F16" s="3">
        <v>3</v>
      </c>
      <c r="G16" s="3">
        <v>3</v>
      </c>
      <c r="H16" s="3">
        <v>3</v>
      </c>
      <c r="I16" s="3">
        <v>3</v>
      </c>
      <c r="J16" s="3">
        <v>3</v>
      </c>
      <c r="K16" s="3">
        <v>3</v>
      </c>
      <c r="L16" s="3">
        <v>3</v>
      </c>
      <c r="M16" s="3">
        <v>3</v>
      </c>
      <c r="N16" s="8">
        <v>3</v>
      </c>
      <c r="P16" s="7">
        <f t="shared" si="0"/>
        <v>36</v>
      </c>
    </row>
    <row r="17" spans="2:16" x14ac:dyDescent="0.2">
      <c r="B17" s="47"/>
      <c r="C17" s="3"/>
      <c r="D17" s="3"/>
      <c r="E17" s="3"/>
      <c r="F17" s="3"/>
      <c r="G17" s="3"/>
      <c r="H17" s="3"/>
      <c r="I17" s="3"/>
      <c r="J17" s="3"/>
      <c r="K17" s="3"/>
      <c r="L17" s="3"/>
      <c r="M17" s="3"/>
      <c r="N17" s="8"/>
      <c r="P17" s="7">
        <f t="shared" si="0"/>
        <v>0</v>
      </c>
    </row>
    <row r="18" spans="2:16" x14ac:dyDescent="0.2">
      <c r="B18" s="47"/>
      <c r="C18" s="3"/>
      <c r="D18" s="3"/>
      <c r="E18" s="3"/>
      <c r="F18" s="3"/>
      <c r="G18" s="3"/>
      <c r="H18" s="3"/>
      <c r="I18" s="3"/>
      <c r="J18" s="3"/>
      <c r="K18" s="3"/>
      <c r="L18" s="3"/>
      <c r="M18" s="3"/>
      <c r="N18" s="8"/>
      <c r="P18" s="7">
        <f t="shared" si="0"/>
        <v>0</v>
      </c>
    </row>
    <row r="19" spans="2:16" ht="18.75" customHeight="1" thickBot="1" x14ac:dyDescent="0.25">
      <c r="B19" s="42" t="s">
        <v>40</v>
      </c>
      <c r="C19" s="60">
        <f>SUM(C10:C18)</f>
        <v>30</v>
      </c>
      <c r="D19" s="60">
        <f t="shared" ref="D19:N19" si="1">SUM(D10:D18)</f>
        <v>30</v>
      </c>
      <c r="E19" s="60">
        <f t="shared" si="1"/>
        <v>55</v>
      </c>
      <c r="F19" s="60">
        <f t="shared" si="1"/>
        <v>80</v>
      </c>
      <c r="G19" s="60">
        <f t="shared" si="1"/>
        <v>45</v>
      </c>
      <c r="H19" s="60">
        <f t="shared" si="1"/>
        <v>40</v>
      </c>
      <c r="I19" s="60">
        <f t="shared" si="1"/>
        <v>35</v>
      </c>
      <c r="J19" s="60">
        <f t="shared" si="1"/>
        <v>55</v>
      </c>
      <c r="K19" s="60">
        <f t="shared" si="1"/>
        <v>38</v>
      </c>
      <c r="L19" s="60">
        <f t="shared" si="1"/>
        <v>30</v>
      </c>
      <c r="M19" s="60">
        <f t="shared" si="1"/>
        <v>30</v>
      </c>
      <c r="N19" s="61">
        <f t="shared" si="1"/>
        <v>43</v>
      </c>
      <c r="O19" s="6"/>
      <c r="P19" s="62">
        <f t="shared" si="0"/>
        <v>511</v>
      </c>
    </row>
    <row r="20" spans="2:16" ht="13.5" thickBot="1" x14ac:dyDescent="0.25"/>
    <row r="21" spans="2:16" x14ac:dyDescent="0.2">
      <c r="B21" s="38" t="s">
        <v>18</v>
      </c>
      <c r="C21" s="39" t="s">
        <v>0</v>
      </c>
      <c r="D21" s="39" t="s">
        <v>1</v>
      </c>
      <c r="E21" s="39" t="s">
        <v>2</v>
      </c>
      <c r="F21" s="39" t="s">
        <v>3</v>
      </c>
      <c r="G21" s="39" t="s">
        <v>4</v>
      </c>
      <c r="H21" s="39" t="s">
        <v>5</v>
      </c>
      <c r="I21" s="39" t="s">
        <v>6</v>
      </c>
      <c r="J21" s="39" t="s">
        <v>7</v>
      </c>
      <c r="K21" s="39" t="s">
        <v>8</v>
      </c>
      <c r="L21" s="39" t="s">
        <v>9</v>
      </c>
      <c r="M21" s="39" t="s">
        <v>10</v>
      </c>
      <c r="N21" s="40" t="s">
        <v>11</v>
      </c>
      <c r="P21" s="41" t="s">
        <v>43</v>
      </c>
    </row>
    <row r="22" spans="2:16" x14ac:dyDescent="0.2">
      <c r="B22" s="47" t="s">
        <v>45</v>
      </c>
      <c r="C22" s="4">
        <v>30</v>
      </c>
      <c r="D22" s="4">
        <v>30</v>
      </c>
      <c r="E22" s="4">
        <v>30</v>
      </c>
      <c r="F22" s="4">
        <v>30</v>
      </c>
      <c r="G22" s="4">
        <v>30</v>
      </c>
      <c r="H22" s="4">
        <v>30</v>
      </c>
      <c r="I22" s="4">
        <v>60</v>
      </c>
      <c r="J22" s="4">
        <v>30</v>
      </c>
      <c r="K22" s="4">
        <v>30</v>
      </c>
      <c r="L22" s="4">
        <v>30</v>
      </c>
      <c r="M22" s="4">
        <v>30</v>
      </c>
      <c r="N22" s="12">
        <v>60</v>
      </c>
      <c r="O22" s="1"/>
      <c r="P22" s="14">
        <f>SUM(C22:N22)</f>
        <v>420</v>
      </c>
    </row>
    <row r="23" spans="2:16" x14ac:dyDescent="0.2">
      <c r="B23" s="47" t="s">
        <v>46</v>
      </c>
      <c r="C23" s="4">
        <v>20</v>
      </c>
      <c r="D23" s="4">
        <v>20</v>
      </c>
      <c r="E23" s="4">
        <v>20</v>
      </c>
      <c r="F23" s="4">
        <v>20</v>
      </c>
      <c r="G23" s="4">
        <v>20</v>
      </c>
      <c r="H23" s="4">
        <v>20</v>
      </c>
      <c r="I23" s="4">
        <v>20</v>
      </c>
      <c r="J23" s="4">
        <v>20</v>
      </c>
      <c r="K23" s="4">
        <v>20</v>
      </c>
      <c r="L23" s="4">
        <v>20</v>
      </c>
      <c r="M23" s="4">
        <v>20</v>
      </c>
      <c r="N23" s="12">
        <v>20</v>
      </c>
      <c r="O23" s="1"/>
      <c r="P23" s="14">
        <f t="shared" ref="P23:P25" si="2">SUM(C23:N23)</f>
        <v>240</v>
      </c>
    </row>
    <row r="24" spans="2:16" x14ac:dyDescent="0.2">
      <c r="B24" s="48"/>
      <c r="C24" s="13"/>
      <c r="D24" s="13"/>
      <c r="E24" s="13"/>
      <c r="F24" s="13"/>
      <c r="G24" s="13"/>
      <c r="H24" s="13"/>
      <c r="I24" s="13"/>
      <c r="J24" s="13"/>
      <c r="K24" s="13"/>
      <c r="L24" s="13"/>
      <c r="M24" s="13"/>
      <c r="N24" s="17"/>
      <c r="O24" s="1"/>
      <c r="P24" s="14">
        <f t="shared" si="2"/>
        <v>0</v>
      </c>
    </row>
    <row r="25" spans="2:16" ht="30" customHeight="1" thickBot="1" x14ac:dyDescent="0.25">
      <c r="B25" s="42" t="s">
        <v>39</v>
      </c>
      <c r="C25" s="49">
        <f>SUM(C22:C24)</f>
        <v>50</v>
      </c>
      <c r="D25" s="49">
        <f>SUM(D22:D24)</f>
        <v>50</v>
      </c>
      <c r="E25" s="49">
        <f t="shared" ref="E25:N25" si="3">SUM(E22:E24)</f>
        <v>50</v>
      </c>
      <c r="F25" s="49">
        <f t="shared" si="3"/>
        <v>50</v>
      </c>
      <c r="G25" s="49">
        <f t="shared" si="3"/>
        <v>50</v>
      </c>
      <c r="H25" s="49">
        <f t="shared" si="3"/>
        <v>50</v>
      </c>
      <c r="I25" s="49">
        <f t="shared" si="3"/>
        <v>80</v>
      </c>
      <c r="J25" s="49">
        <f t="shared" si="3"/>
        <v>50</v>
      </c>
      <c r="K25" s="49">
        <f t="shared" si="3"/>
        <v>50</v>
      </c>
      <c r="L25" s="49">
        <f t="shared" si="3"/>
        <v>50</v>
      </c>
      <c r="M25" s="49">
        <f t="shared" si="3"/>
        <v>50</v>
      </c>
      <c r="N25" s="50">
        <f t="shared" si="3"/>
        <v>80</v>
      </c>
      <c r="O25" s="1"/>
      <c r="P25" s="51">
        <f t="shared" si="2"/>
        <v>660</v>
      </c>
    </row>
    <row r="26" spans="2:16" ht="13.5" thickBot="1" x14ac:dyDescent="0.25">
      <c r="C26" s="1"/>
      <c r="D26" s="1"/>
      <c r="E26" s="1"/>
      <c r="F26" s="1"/>
      <c r="G26" s="1"/>
      <c r="H26" s="1"/>
      <c r="I26" s="1"/>
      <c r="J26" s="1"/>
      <c r="K26" s="1"/>
      <c r="L26" s="1"/>
      <c r="M26" s="1"/>
      <c r="N26" s="27"/>
      <c r="O26" s="1"/>
      <c r="P26" s="1"/>
    </row>
    <row r="27" spans="2:16" ht="30" customHeight="1" thickBot="1" x14ac:dyDescent="0.25">
      <c r="B27" s="43" t="s">
        <v>41</v>
      </c>
      <c r="C27" s="15">
        <f t="shared" ref="C27:N27" si="4">C25-C19</f>
        <v>20</v>
      </c>
      <c r="D27" s="15">
        <f t="shared" si="4"/>
        <v>20</v>
      </c>
      <c r="E27" s="15">
        <f t="shared" si="4"/>
        <v>-5</v>
      </c>
      <c r="F27" s="15">
        <f t="shared" si="4"/>
        <v>-30</v>
      </c>
      <c r="G27" s="15">
        <f t="shared" si="4"/>
        <v>5</v>
      </c>
      <c r="H27" s="15">
        <f t="shared" si="4"/>
        <v>10</v>
      </c>
      <c r="I27" s="15">
        <f t="shared" si="4"/>
        <v>45</v>
      </c>
      <c r="J27" s="15">
        <f t="shared" si="4"/>
        <v>-5</v>
      </c>
      <c r="K27" s="15">
        <f t="shared" si="4"/>
        <v>12</v>
      </c>
      <c r="L27" s="15">
        <f t="shared" si="4"/>
        <v>20</v>
      </c>
      <c r="M27" s="28">
        <f t="shared" si="4"/>
        <v>20</v>
      </c>
      <c r="N27" s="16">
        <f t="shared" si="4"/>
        <v>37</v>
      </c>
      <c r="O27" s="1"/>
      <c r="P27" s="29">
        <f>P25-P19</f>
        <v>149</v>
      </c>
    </row>
    <row r="28" spans="2:16" ht="13.5" thickBot="1" x14ac:dyDescent="0.25">
      <c r="C28" s="1"/>
      <c r="D28" s="1"/>
      <c r="E28" s="1"/>
      <c r="F28" s="1"/>
      <c r="G28" s="1"/>
      <c r="H28" s="1"/>
      <c r="I28" s="1"/>
      <c r="J28" s="1"/>
      <c r="K28" s="1"/>
      <c r="L28" s="1"/>
      <c r="M28" s="1"/>
      <c r="N28" s="1"/>
      <c r="O28" s="1"/>
      <c r="P28" s="1"/>
    </row>
    <row r="29" spans="2:16" x14ac:dyDescent="0.2">
      <c r="B29" s="35" t="s">
        <v>29</v>
      </c>
      <c r="C29" s="36" t="s">
        <v>0</v>
      </c>
      <c r="D29" s="36" t="s">
        <v>1</v>
      </c>
      <c r="E29" s="36" t="s">
        <v>2</v>
      </c>
      <c r="F29" s="36" t="s">
        <v>3</v>
      </c>
      <c r="G29" s="36" t="s">
        <v>4</v>
      </c>
      <c r="H29" s="36" t="s">
        <v>5</v>
      </c>
      <c r="I29" s="36" t="s">
        <v>6</v>
      </c>
      <c r="J29" s="36" t="s">
        <v>7</v>
      </c>
      <c r="K29" s="36" t="s">
        <v>8</v>
      </c>
      <c r="L29" s="36" t="s">
        <v>9</v>
      </c>
      <c r="M29" s="36" t="s">
        <v>10</v>
      </c>
      <c r="N29" s="37" t="s">
        <v>11</v>
      </c>
      <c r="O29" s="2"/>
      <c r="P29" s="59" t="s">
        <v>27</v>
      </c>
    </row>
    <row r="30" spans="2:16" ht="30" customHeight="1" thickBot="1" x14ac:dyDescent="0.25">
      <c r="B30" s="55">
        <v>400</v>
      </c>
      <c r="C30" s="56">
        <f>B30+C27</f>
        <v>420</v>
      </c>
      <c r="D30" s="56">
        <f t="shared" ref="D30:N30" si="5">C30+D27</f>
        <v>440</v>
      </c>
      <c r="E30" s="56">
        <f t="shared" si="5"/>
        <v>435</v>
      </c>
      <c r="F30" s="56">
        <f t="shared" si="5"/>
        <v>405</v>
      </c>
      <c r="G30" s="56">
        <f t="shared" si="5"/>
        <v>410</v>
      </c>
      <c r="H30" s="56">
        <f t="shared" si="5"/>
        <v>420</v>
      </c>
      <c r="I30" s="56">
        <f t="shared" si="5"/>
        <v>465</v>
      </c>
      <c r="J30" s="56">
        <f t="shared" si="5"/>
        <v>460</v>
      </c>
      <c r="K30" s="56">
        <f t="shared" si="5"/>
        <v>472</v>
      </c>
      <c r="L30" s="56">
        <f t="shared" si="5"/>
        <v>492</v>
      </c>
      <c r="M30" s="56">
        <f t="shared" si="5"/>
        <v>512</v>
      </c>
      <c r="N30" s="57">
        <f t="shared" si="5"/>
        <v>549</v>
      </c>
      <c r="O30" s="1"/>
      <c r="P30" s="58">
        <f>N30</f>
        <v>549</v>
      </c>
    </row>
    <row r="31" spans="2:16" x14ac:dyDescent="0.2">
      <c r="C31" s="2"/>
      <c r="D31" s="2"/>
    </row>
  </sheetData>
  <mergeCells count="1">
    <mergeCell ref="N3:O3"/>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8"/>
  <sheetViews>
    <sheetView showGridLines="0" zoomScale="85" zoomScaleNormal="85" workbookViewId="0">
      <selection activeCell="S7" sqref="S7"/>
    </sheetView>
  </sheetViews>
  <sheetFormatPr defaultRowHeight="13" x14ac:dyDescent="0.2"/>
  <cols>
    <col min="1" max="1" width="3.36328125" customWidth="1"/>
    <col min="2" max="2" width="15.26953125" customWidth="1"/>
    <col min="3" max="3" width="11.7265625" bestFit="1" customWidth="1"/>
    <col min="4" max="4" width="11.453125" bestFit="1" customWidth="1"/>
    <col min="5" max="5" width="12" bestFit="1" customWidth="1"/>
    <col min="6" max="6" width="11.453125" bestFit="1" customWidth="1"/>
    <col min="7" max="12" width="12" bestFit="1" customWidth="1"/>
    <col min="13" max="13" width="3.36328125" customWidth="1"/>
    <col min="14" max="14" width="12.7265625" bestFit="1" customWidth="1"/>
    <col min="15" max="15" width="3.7265625" customWidth="1"/>
  </cols>
  <sheetData>
    <row r="1" spans="1:15" ht="55" customHeight="1" x14ac:dyDescent="0.2">
      <c r="A1" s="84"/>
      <c r="B1" s="85" t="s">
        <v>52</v>
      </c>
      <c r="C1" s="79"/>
      <c r="D1" s="79"/>
      <c r="E1" s="79"/>
      <c r="F1" s="79"/>
      <c r="G1" s="79"/>
      <c r="H1" s="79"/>
      <c r="I1" s="79"/>
      <c r="J1" s="79"/>
      <c r="K1" s="79"/>
      <c r="L1" s="79"/>
      <c r="M1" s="79"/>
      <c r="N1" s="79"/>
      <c r="O1" s="79"/>
    </row>
    <row r="2" spans="1:15" ht="4.5" customHeight="1" thickBot="1" x14ac:dyDescent="0.25">
      <c r="A2" s="24"/>
      <c r="B2" s="24"/>
      <c r="C2" s="24"/>
      <c r="D2" s="24"/>
      <c r="E2" s="24"/>
      <c r="F2" s="24"/>
      <c r="G2" s="24"/>
      <c r="H2" s="24"/>
      <c r="I2" s="24"/>
      <c r="J2" s="24"/>
      <c r="K2" s="24"/>
      <c r="L2" s="24"/>
      <c r="M2" s="24"/>
      <c r="N2" s="24"/>
      <c r="O2" s="24"/>
    </row>
    <row r="3" spans="1:15" ht="24.75" customHeight="1" thickBot="1" x14ac:dyDescent="0.25">
      <c r="A3" s="24"/>
      <c r="B3" s="53">
        <v>2015</v>
      </c>
      <c r="C3" s="64" t="s">
        <v>50</v>
      </c>
      <c r="D3" s="52"/>
      <c r="E3" s="52"/>
      <c r="F3" s="52"/>
      <c r="G3" s="52"/>
      <c r="H3" s="52"/>
      <c r="I3" s="52"/>
      <c r="J3" s="52"/>
      <c r="K3" s="52"/>
      <c r="L3" s="156"/>
      <c r="M3" s="156"/>
      <c r="N3" s="83"/>
      <c r="O3" s="24"/>
    </row>
    <row r="4" spans="1:15" ht="241.5" customHeight="1" x14ac:dyDescent="0.2">
      <c r="A4" s="24"/>
      <c r="B4" s="24"/>
      <c r="C4" s="24"/>
      <c r="D4" s="24"/>
      <c r="E4" s="24"/>
      <c r="F4" s="24"/>
      <c r="G4" s="24"/>
      <c r="H4" s="24"/>
      <c r="I4" s="24"/>
      <c r="J4" s="24"/>
      <c r="K4" s="24"/>
      <c r="L4" s="24"/>
      <c r="M4" s="24"/>
      <c r="N4" s="24"/>
      <c r="O4" s="24"/>
    </row>
    <row r="5" spans="1:15" ht="8.25" customHeight="1" thickBot="1" x14ac:dyDescent="0.25"/>
    <row r="6" spans="1:15" ht="15.75" customHeight="1" x14ac:dyDescent="0.2">
      <c r="B6" s="44" t="s">
        <v>44</v>
      </c>
      <c r="C6" s="45">
        <f>B3</f>
        <v>2015</v>
      </c>
      <c r="D6" s="45">
        <f>C6+1</f>
        <v>2016</v>
      </c>
      <c r="E6" s="45">
        <f t="shared" ref="E6" si="0">D6+1</f>
        <v>2017</v>
      </c>
      <c r="F6" s="45">
        <f t="shared" ref="F6:F7" si="1">E6+1</f>
        <v>2018</v>
      </c>
      <c r="G6" s="45">
        <f t="shared" ref="G6:G7" si="2">F6+1</f>
        <v>2019</v>
      </c>
      <c r="H6" s="45">
        <f t="shared" ref="H6:H7" si="3">G6+1</f>
        <v>2020</v>
      </c>
      <c r="I6" s="45">
        <f t="shared" ref="I6:I7" si="4">H6+1</f>
        <v>2021</v>
      </c>
      <c r="J6" s="45">
        <f t="shared" ref="J6:J7" si="5">I6+1</f>
        <v>2022</v>
      </c>
      <c r="K6" s="45">
        <f t="shared" ref="K6:K7" si="6">J6+1</f>
        <v>2023</v>
      </c>
      <c r="L6" s="46">
        <f t="shared" ref="L6:L7" si="7">K6+1</f>
        <v>2024</v>
      </c>
    </row>
    <row r="7" spans="1:15" ht="15.75" customHeight="1" x14ac:dyDescent="0.2">
      <c r="B7" s="30" t="s">
        <v>45</v>
      </c>
      <c r="C7" s="20">
        <v>32</v>
      </c>
      <c r="D7" s="20">
        <f>C7+1</f>
        <v>33</v>
      </c>
      <c r="E7" s="20">
        <f>D7+1</f>
        <v>34</v>
      </c>
      <c r="F7" s="20">
        <f t="shared" si="1"/>
        <v>35</v>
      </c>
      <c r="G7" s="20">
        <f t="shared" si="2"/>
        <v>36</v>
      </c>
      <c r="H7" s="20">
        <f t="shared" si="3"/>
        <v>37</v>
      </c>
      <c r="I7" s="20">
        <f t="shared" si="4"/>
        <v>38</v>
      </c>
      <c r="J7" s="20">
        <f t="shared" si="5"/>
        <v>39</v>
      </c>
      <c r="K7" s="20">
        <f t="shared" si="6"/>
        <v>40</v>
      </c>
      <c r="L7" s="21">
        <f t="shared" si="7"/>
        <v>41</v>
      </c>
    </row>
    <row r="8" spans="1:15" ht="15.75" customHeight="1" x14ac:dyDescent="0.2">
      <c r="B8" s="30" t="s">
        <v>46</v>
      </c>
      <c r="C8" s="20">
        <v>28</v>
      </c>
      <c r="D8" s="20">
        <f>C8+1</f>
        <v>29</v>
      </c>
      <c r="E8" s="20">
        <f>D8+1</f>
        <v>30</v>
      </c>
      <c r="F8" s="20">
        <f t="shared" ref="F8:F10" si="8">E8+1</f>
        <v>31</v>
      </c>
      <c r="G8" s="20">
        <f t="shared" ref="G8:G10" si="9">F8+1</f>
        <v>32</v>
      </c>
      <c r="H8" s="20">
        <f t="shared" ref="H8:H10" si="10">G8+1</f>
        <v>33</v>
      </c>
      <c r="I8" s="20">
        <f t="shared" ref="I8:I10" si="11">H8+1</f>
        <v>34</v>
      </c>
      <c r="J8" s="20">
        <f t="shared" ref="J8:J10" si="12">I8+1</f>
        <v>35</v>
      </c>
      <c r="K8" s="20">
        <f t="shared" ref="K8:K10" si="13">J8+1</f>
        <v>36</v>
      </c>
      <c r="L8" s="21">
        <f t="shared" ref="L8:L10" si="14">K8+1</f>
        <v>37</v>
      </c>
    </row>
    <row r="9" spans="1:15" ht="15.75" customHeight="1" x14ac:dyDescent="0.2">
      <c r="B9" s="30" t="s">
        <v>47</v>
      </c>
      <c r="C9" s="20">
        <v>10</v>
      </c>
      <c r="D9" s="20">
        <f>C9+1</f>
        <v>11</v>
      </c>
      <c r="E9" s="20">
        <f>D9+1</f>
        <v>12</v>
      </c>
      <c r="F9" s="20">
        <f t="shared" si="8"/>
        <v>13</v>
      </c>
      <c r="G9" s="20">
        <f t="shared" si="9"/>
        <v>14</v>
      </c>
      <c r="H9" s="20">
        <f t="shared" si="10"/>
        <v>15</v>
      </c>
      <c r="I9" s="20">
        <f t="shared" si="11"/>
        <v>16</v>
      </c>
      <c r="J9" s="20">
        <f t="shared" si="12"/>
        <v>17</v>
      </c>
      <c r="K9" s="20">
        <f t="shared" si="13"/>
        <v>18</v>
      </c>
      <c r="L9" s="21">
        <f t="shared" si="14"/>
        <v>19</v>
      </c>
    </row>
    <row r="10" spans="1:15" ht="15.75" customHeight="1" x14ac:dyDescent="0.2">
      <c r="B10" s="30" t="s">
        <v>48</v>
      </c>
      <c r="C10" s="20">
        <v>6</v>
      </c>
      <c r="D10" s="20">
        <f>C10+1</f>
        <v>7</v>
      </c>
      <c r="E10" s="20">
        <f>D10+1</f>
        <v>8</v>
      </c>
      <c r="F10" s="20">
        <f t="shared" si="8"/>
        <v>9</v>
      </c>
      <c r="G10" s="20">
        <f t="shared" si="9"/>
        <v>10</v>
      </c>
      <c r="H10" s="20">
        <f t="shared" si="10"/>
        <v>11</v>
      </c>
      <c r="I10" s="20">
        <f t="shared" si="11"/>
        <v>12</v>
      </c>
      <c r="J10" s="20">
        <f t="shared" si="12"/>
        <v>13</v>
      </c>
      <c r="K10" s="20">
        <f t="shared" si="13"/>
        <v>14</v>
      </c>
      <c r="L10" s="21">
        <f t="shared" si="14"/>
        <v>15</v>
      </c>
    </row>
    <row r="11" spans="1:15" ht="15.75" customHeight="1" x14ac:dyDescent="0.2">
      <c r="B11" s="30"/>
      <c r="C11" s="20"/>
      <c r="D11" s="20"/>
      <c r="E11" s="20"/>
      <c r="F11" s="20"/>
      <c r="G11" s="20"/>
      <c r="H11" s="20"/>
      <c r="I11" s="20"/>
      <c r="J11" s="20"/>
      <c r="K11" s="20"/>
      <c r="L11" s="21"/>
    </row>
    <row r="12" spans="1:15" ht="15.75" customHeight="1" thickBot="1" x14ac:dyDescent="0.25">
      <c r="B12" s="54"/>
      <c r="C12" s="22"/>
      <c r="D12" s="22"/>
      <c r="E12" s="22"/>
      <c r="F12" s="22"/>
      <c r="G12" s="22"/>
      <c r="H12" s="22"/>
      <c r="I12" s="22"/>
      <c r="J12" s="22"/>
      <c r="K12" s="22"/>
      <c r="L12" s="23"/>
    </row>
    <row r="13" spans="1:15" ht="9" customHeight="1" thickBot="1" x14ac:dyDescent="0.25"/>
    <row r="14" spans="1:15" ht="155.25" customHeight="1" thickBot="1" x14ac:dyDescent="0.25">
      <c r="B14" s="31" t="s">
        <v>51</v>
      </c>
      <c r="C14" s="9" t="s">
        <v>35</v>
      </c>
      <c r="D14" s="9"/>
      <c r="E14" s="9" t="s">
        <v>31</v>
      </c>
      <c r="F14" s="10" t="s">
        <v>36</v>
      </c>
      <c r="G14" s="10" t="s">
        <v>37</v>
      </c>
      <c r="H14" s="10" t="s">
        <v>32</v>
      </c>
      <c r="I14" s="10" t="s">
        <v>33</v>
      </c>
      <c r="J14" s="10"/>
      <c r="K14" s="10" t="s">
        <v>38</v>
      </c>
      <c r="L14" s="11" t="s">
        <v>34</v>
      </c>
      <c r="M14" s="5"/>
      <c r="N14" s="5"/>
    </row>
    <row r="15" spans="1:15" ht="13.5" thickBot="1" x14ac:dyDescent="0.25"/>
    <row r="16" spans="1:15" x14ac:dyDescent="0.2">
      <c r="B16" s="66" t="s">
        <v>19</v>
      </c>
      <c r="C16" s="67">
        <f>B3</f>
        <v>2015</v>
      </c>
      <c r="D16" s="67">
        <f>C16+1</f>
        <v>2016</v>
      </c>
      <c r="E16" s="67">
        <f t="shared" ref="E16:L16" si="15">D16+1</f>
        <v>2017</v>
      </c>
      <c r="F16" s="67">
        <f t="shared" si="15"/>
        <v>2018</v>
      </c>
      <c r="G16" s="67">
        <f t="shared" si="15"/>
        <v>2019</v>
      </c>
      <c r="H16" s="67">
        <f t="shared" si="15"/>
        <v>2020</v>
      </c>
      <c r="I16" s="67">
        <f t="shared" si="15"/>
        <v>2021</v>
      </c>
      <c r="J16" s="67">
        <f t="shared" si="15"/>
        <v>2022</v>
      </c>
      <c r="K16" s="67">
        <f t="shared" si="15"/>
        <v>2023</v>
      </c>
      <c r="L16" s="68">
        <f t="shared" si="15"/>
        <v>2024</v>
      </c>
      <c r="M16" s="2"/>
      <c r="N16" s="34" t="s">
        <v>21</v>
      </c>
    </row>
    <row r="17" spans="2:14" x14ac:dyDescent="0.2">
      <c r="B17" s="69" t="s">
        <v>12</v>
      </c>
      <c r="C17" s="3">
        <v>120</v>
      </c>
      <c r="D17" s="3">
        <v>120</v>
      </c>
      <c r="E17" s="3">
        <v>120</v>
      </c>
      <c r="F17" s="3">
        <v>120</v>
      </c>
      <c r="G17" s="3">
        <v>120</v>
      </c>
      <c r="H17" s="3">
        <v>120</v>
      </c>
      <c r="I17" s="3">
        <v>120</v>
      </c>
      <c r="J17" s="3">
        <v>120</v>
      </c>
      <c r="K17" s="3">
        <v>120</v>
      </c>
      <c r="L17" s="8">
        <v>120</v>
      </c>
      <c r="N17" s="7">
        <f t="shared" ref="N17:N26" si="16">SUM(C17:L17)</f>
        <v>1200</v>
      </c>
    </row>
    <row r="18" spans="2:14" x14ac:dyDescent="0.2">
      <c r="B18" s="69" t="s">
        <v>13</v>
      </c>
      <c r="C18" s="3">
        <v>37</v>
      </c>
      <c r="D18" s="3">
        <v>27</v>
      </c>
      <c r="E18" s="3">
        <v>37</v>
      </c>
      <c r="F18" s="3">
        <v>300</v>
      </c>
      <c r="G18" s="3">
        <v>37</v>
      </c>
      <c r="H18" s="3">
        <v>37</v>
      </c>
      <c r="I18" s="3">
        <v>37</v>
      </c>
      <c r="J18" s="3">
        <v>37</v>
      </c>
      <c r="K18" s="3">
        <v>37</v>
      </c>
      <c r="L18" s="8">
        <v>37</v>
      </c>
      <c r="N18" s="7">
        <f t="shared" si="16"/>
        <v>623</v>
      </c>
    </row>
    <row r="19" spans="2:14" x14ac:dyDescent="0.2">
      <c r="B19" s="69" t="s">
        <v>14</v>
      </c>
      <c r="C19" s="3">
        <v>98</v>
      </c>
      <c r="D19" s="3">
        <v>98</v>
      </c>
      <c r="E19" s="3">
        <v>98</v>
      </c>
      <c r="F19" s="3">
        <v>98</v>
      </c>
      <c r="G19" s="3">
        <v>140</v>
      </c>
      <c r="H19" s="3">
        <v>150</v>
      </c>
      <c r="I19" s="3">
        <v>150</v>
      </c>
      <c r="J19" s="3">
        <v>98</v>
      </c>
      <c r="K19" s="3">
        <v>200</v>
      </c>
      <c r="L19" s="8">
        <v>100</v>
      </c>
      <c r="N19" s="7">
        <f t="shared" si="16"/>
        <v>1230</v>
      </c>
    </row>
    <row r="20" spans="2:14" x14ac:dyDescent="0.2">
      <c r="B20" s="69" t="s">
        <v>17</v>
      </c>
      <c r="C20" s="3">
        <v>40</v>
      </c>
      <c r="D20" s="3">
        <v>40</v>
      </c>
      <c r="E20" s="3">
        <v>40</v>
      </c>
      <c r="F20" s="3">
        <v>40</v>
      </c>
      <c r="G20" s="3">
        <v>40</v>
      </c>
      <c r="H20" s="3">
        <v>40</v>
      </c>
      <c r="I20" s="3">
        <v>40</v>
      </c>
      <c r="J20" s="3">
        <v>40</v>
      </c>
      <c r="K20" s="3">
        <v>40</v>
      </c>
      <c r="L20" s="8">
        <v>40</v>
      </c>
      <c r="N20" s="7">
        <f t="shared" si="16"/>
        <v>400</v>
      </c>
    </row>
    <row r="21" spans="2:14" x14ac:dyDescent="0.2">
      <c r="B21" s="69" t="s">
        <v>15</v>
      </c>
      <c r="C21" s="3">
        <v>120</v>
      </c>
      <c r="D21" s="3">
        <v>120</v>
      </c>
      <c r="E21" s="3">
        <v>120</v>
      </c>
      <c r="F21" s="3">
        <v>120</v>
      </c>
      <c r="G21" s="3">
        <v>120</v>
      </c>
      <c r="H21" s="3">
        <v>120</v>
      </c>
      <c r="I21" s="3">
        <v>120</v>
      </c>
      <c r="J21" s="3">
        <v>120</v>
      </c>
      <c r="K21" s="3">
        <v>120</v>
      </c>
      <c r="L21" s="8">
        <v>120</v>
      </c>
      <c r="N21" s="7">
        <f t="shared" si="16"/>
        <v>1200</v>
      </c>
    </row>
    <row r="22" spans="2:14" x14ac:dyDescent="0.2">
      <c r="B22" s="69" t="s">
        <v>20</v>
      </c>
      <c r="C22" s="3">
        <v>15</v>
      </c>
      <c r="D22" s="3">
        <v>15</v>
      </c>
      <c r="E22" s="3">
        <v>15</v>
      </c>
      <c r="F22" s="3">
        <v>15</v>
      </c>
      <c r="G22" s="3">
        <v>15</v>
      </c>
      <c r="H22" s="3">
        <v>15</v>
      </c>
      <c r="I22" s="3">
        <v>15</v>
      </c>
      <c r="J22" s="3">
        <v>15</v>
      </c>
      <c r="K22" s="3">
        <v>15</v>
      </c>
      <c r="L22" s="8">
        <v>15</v>
      </c>
      <c r="N22" s="7">
        <f t="shared" si="16"/>
        <v>150</v>
      </c>
    </row>
    <row r="23" spans="2:14" x14ac:dyDescent="0.2">
      <c r="B23" s="69" t="s">
        <v>16</v>
      </c>
      <c r="C23" s="3">
        <v>36</v>
      </c>
      <c r="D23" s="3">
        <v>36</v>
      </c>
      <c r="E23" s="3">
        <v>36</v>
      </c>
      <c r="F23" s="3">
        <v>36</v>
      </c>
      <c r="G23" s="3">
        <v>36</v>
      </c>
      <c r="H23" s="3">
        <v>36</v>
      </c>
      <c r="I23" s="3">
        <v>36</v>
      </c>
      <c r="J23" s="3">
        <v>36</v>
      </c>
      <c r="K23" s="3">
        <v>36</v>
      </c>
      <c r="L23" s="8">
        <v>36</v>
      </c>
      <c r="N23" s="7">
        <f t="shared" si="16"/>
        <v>360</v>
      </c>
    </row>
    <row r="24" spans="2:14" x14ac:dyDescent="0.2">
      <c r="B24" s="69"/>
      <c r="C24" s="3"/>
      <c r="D24" s="3"/>
      <c r="E24" s="3"/>
      <c r="F24" s="3"/>
      <c r="G24" s="3"/>
      <c r="H24" s="3"/>
      <c r="I24" s="3"/>
      <c r="J24" s="3"/>
      <c r="K24" s="3"/>
      <c r="L24" s="8"/>
      <c r="N24" s="7">
        <f t="shared" si="16"/>
        <v>0</v>
      </c>
    </row>
    <row r="25" spans="2:14" x14ac:dyDescent="0.2">
      <c r="B25" s="69"/>
      <c r="C25" s="3"/>
      <c r="D25" s="3"/>
      <c r="E25" s="3"/>
      <c r="F25" s="3"/>
      <c r="G25" s="3"/>
      <c r="H25" s="3"/>
      <c r="I25" s="3"/>
      <c r="J25" s="3"/>
      <c r="K25" s="3"/>
      <c r="L25" s="8"/>
      <c r="N25" s="7">
        <f t="shared" si="16"/>
        <v>0</v>
      </c>
    </row>
    <row r="26" spans="2:14" ht="18.75" customHeight="1" thickBot="1" x14ac:dyDescent="0.25">
      <c r="B26" s="70" t="s">
        <v>40</v>
      </c>
      <c r="C26" s="71">
        <f>SUM(C17:C25)</f>
        <v>466</v>
      </c>
      <c r="D26" s="71">
        <f t="shared" ref="D26:L26" si="17">SUM(D17:D25)</f>
        <v>456</v>
      </c>
      <c r="E26" s="71">
        <f t="shared" si="17"/>
        <v>466</v>
      </c>
      <c r="F26" s="71">
        <f t="shared" si="17"/>
        <v>729</v>
      </c>
      <c r="G26" s="71">
        <f t="shared" si="17"/>
        <v>508</v>
      </c>
      <c r="H26" s="71">
        <f t="shared" si="17"/>
        <v>518</v>
      </c>
      <c r="I26" s="71">
        <f t="shared" si="17"/>
        <v>518</v>
      </c>
      <c r="J26" s="71">
        <f t="shared" si="17"/>
        <v>466</v>
      </c>
      <c r="K26" s="71">
        <f t="shared" si="17"/>
        <v>568</v>
      </c>
      <c r="L26" s="72">
        <f t="shared" si="17"/>
        <v>468</v>
      </c>
      <c r="M26" s="6"/>
      <c r="N26" s="33">
        <f t="shared" si="16"/>
        <v>5163</v>
      </c>
    </row>
    <row r="27" spans="2:14" ht="13.5" customHeight="1" thickBot="1" x14ac:dyDescent="0.25"/>
    <row r="28" spans="2:14" x14ac:dyDescent="0.2">
      <c r="B28" s="66" t="s">
        <v>18</v>
      </c>
      <c r="C28" s="67">
        <f>B3</f>
        <v>2015</v>
      </c>
      <c r="D28" s="67">
        <f>C28+1</f>
        <v>2016</v>
      </c>
      <c r="E28" s="67">
        <f t="shared" ref="E28:L28" si="18">D28+1</f>
        <v>2017</v>
      </c>
      <c r="F28" s="67">
        <f t="shared" si="18"/>
        <v>2018</v>
      </c>
      <c r="G28" s="67">
        <f t="shared" si="18"/>
        <v>2019</v>
      </c>
      <c r="H28" s="67">
        <f t="shared" si="18"/>
        <v>2020</v>
      </c>
      <c r="I28" s="67">
        <f t="shared" si="18"/>
        <v>2021</v>
      </c>
      <c r="J28" s="67">
        <f t="shared" si="18"/>
        <v>2022</v>
      </c>
      <c r="K28" s="67">
        <f t="shared" si="18"/>
        <v>2023</v>
      </c>
      <c r="L28" s="68">
        <f t="shared" si="18"/>
        <v>2024</v>
      </c>
      <c r="N28" s="34" t="s">
        <v>28</v>
      </c>
    </row>
    <row r="29" spans="2:14" x14ac:dyDescent="0.2">
      <c r="B29" s="69" t="s">
        <v>45</v>
      </c>
      <c r="C29" s="4">
        <v>420</v>
      </c>
      <c r="D29" s="4">
        <v>420</v>
      </c>
      <c r="E29" s="4">
        <v>420</v>
      </c>
      <c r="F29" s="4">
        <v>420</v>
      </c>
      <c r="G29" s="4">
        <v>420</v>
      </c>
      <c r="H29" s="4">
        <v>420</v>
      </c>
      <c r="I29" s="4">
        <v>420</v>
      </c>
      <c r="J29" s="4">
        <v>420</v>
      </c>
      <c r="K29" s="4">
        <v>420</v>
      </c>
      <c r="L29" s="12">
        <v>420</v>
      </c>
      <c r="M29" s="1"/>
      <c r="N29" s="14">
        <f>SUM(C29:L29)</f>
        <v>4200</v>
      </c>
    </row>
    <row r="30" spans="2:14" x14ac:dyDescent="0.2">
      <c r="B30" s="69" t="s">
        <v>46</v>
      </c>
      <c r="C30" s="4">
        <v>240</v>
      </c>
      <c r="D30" s="4">
        <v>240</v>
      </c>
      <c r="E30" s="4">
        <v>240</v>
      </c>
      <c r="F30" s="4">
        <v>240</v>
      </c>
      <c r="G30" s="4">
        <v>240</v>
      </c>
      <c r="H30" s="4">
        <v>240</v>
      </c>
      <c r="I30" s="4">
        <v>240</v>
      </c>
      <c r="J30" s="4">
        <v>240</v>
      </c>
      <c r="K30" s="4">
        <v>240</v>
      </c>
      <c r="L30" s="12">
        <v>240</v>
      </c>
      <c r="M30" s="1"/>
      <c r="N30" s="14">
        <f>SUM(C30:L30)</f>
        <v>2400</v>
      </c>
    </row>
    <row r="31" spans="2:14" x14ac:dyDescent="0.2">
      <c r="B31" s="69"/>
      <c r="C31" s="4"/>
      <c r="D31" s="4"/>
      <c r="E31" s="4"/>
      <c r="F31" s="4"/>
      <c r="G31" s="4"/>
      <c r="H31" s="4"/>
      <c r="I31" s="4"/>
      <c r="J31" s="4"/>
      <c r="K31" s="4"/>
      <c r="L31" s="12"/>
      <c r="M31" s="1"/>
      <c r="N31" s="14">
        <f>SUM(C31:L31)</f>
        <v>0</v>
      </c>
    </row>
    <row r="32" spans="2:14" ht="30" customHeight="1" thickBot="1" x14ac:dyDescent="0.25">
      <c r="B32" s="70" t="s">
        <v>39</v>
      </c>
      <c r="C32" s="71">
        <f>SUM(C29:C31)</f>
        <v>660</v>
      </c>
      <c r="D32" s="71">
        <f>SUM(D29:D31)</f>
        <v>660</v>
      </c>
      <c r="E32" s="71">
        <f t="shared" ref="E32:L32" si="19">SUM(E29:E31)</f>
        <v>660</v>
      </c>
      <c r="F32" s="71">
        <f t="shared" si="19"/>
        <v>660</v>
      </c>
      <c r="G32" s="71">
        <f t="shared" si="19"/>
        <v>660</v>
      </c>
      <c r="H32" s="71">
        <f t="shared" si="19"/>
        <v>660</v>
      </c>
      <c r="I32" s="71">
        <f t="shared" si="19"/>
        <v>660</v>
      </c>
      <c r="J32" s="71">
        <f t="shared" si="19"/>
        <v>660</v>
      </c>
      <c r="K32" s="71">
        <f t="shared" si="19"/>
        <v>660</v>
      </c>
      <c r="L32" s="72">
        <f t="shared" si="19"/>
        <v>660</v>
      </c>
      <c r="M32" s="1"/>
      <c r="N32" s="33">
        <f>SUM(C32:L32)</f>
        <v>6600</v>
      </c>
    </row>
    <row r="33" spans="2:14" ht="13.5" thickBot="1" x14ac:dyDescent="0.25">
      <c r="C33" s="1"/>
      <c r="D33" s="1"/>
      <c r="E33" s="1"/>
      <c r="F33" s="1"/>
      <c r="G33" s="1"/>
      <c r="H33" s="1"/>
      <c r="I33" s="1"/>
      <c r="J33" s="1"/>
      <c r="K33" s="1"/>
      <c r="L33" s="1"/>
      <c r="M33" s="1"/>
      <c r="N33" s="1"/>
    </row>
    <row r="34" spans="2:14" ht="30" customHeight="1" thickBot="1" x14ac:dyDescent="0.25">
      <c r="B34" s="26" t="s">
        <v>41</v>
      </c>
      <c r="C34" s="15">
        <f t="shared" ref="C34:L34" si="20">C32-C26</f>
        <v>194</v>
      </c>
      <c r="D34" s="15">
        <f t="shared" si="20"/>
        <v>204</v>
      </c>
      <c r="E34" s="15">
        <f t="shared" si="20"/>
        <v>194</v>
      </c>
      <c r="F34" s="15">
        <f t="shared" si="20"/>
        <v>-69</v>
      </c>
      <c r="G34" s="15">
        <f t="shared" si="20"/>
        <v>152</v>
      </c>
      <c r="H34" s="15">
        <f t="shared" si="20"/>
        <v>142</v>
      </c>
      <c r="I34" s="15">
        <f t="shared" si="20"/>
        <v>142</v>
      </c>
      <c r="J34" s="15">
        <f t="shared" si="20"/>
        <v>194</v>
      </c>
      <c r="K34" s="15">
        <f t="shared" si="20"/>
        <v>92</v>
      </c>
      <c r="L34" s="16">
        <f t="shared" si="20"/>
        <v>192</v>
      </c>
      <c r="M34" s="1"/>
      <c r="N34" s="29">
        <f>SUM(C34:L34)</f>
        <v>1437</v>
      </c>
    </row>
    <row r="35" spans="2:14" ht="13.5" thickBot="1" x14ac:dyDescent="0.25">
      <c r="C35" s="1"/>
      <c r="D35" s="1"/>
      <c r="E35" s="1"/>
      <c r="F35" s="1"/>
      <c r="G35" s="1"/>
      <c r="H35" s="1"/>
      <c r="I35" s="1"/>
      <c r="J35" s="1"/>
      <c r="K35" s="1"/>
      <c r="L35" s="1"/>
      <c r="M35" s="1"/>
      <c r="N35" s="1"/>
    </row>
    <row r="36" spans="2:14" x14ac:dyDescent="0.2">
      <c r="B36" s="35" t="s">
        <v>29</v>
      </c>
      <c r="C36" s="36">
        <f>B3</f>
        <v>2015</v>
      </c>
      <c r="D36" s="36">
        <f>C36+1</f>
        <v>2016</v>
      </c>
      <c r="E36" s="36">
        <f t="shared" ref="E36:L36" si="21">D36+1</f>
        <v>2017</v>
      </c>
      <c r="F36" s="36">
        <f t="shared" si="21"/>
        <v>2018</v>
      </c>
      <c r="G36" s="36">
        <f t="shared" si="21"/>
        <v>2019</v>
      </c>
      <c r="H36" s="36">
        <f t="shared" si="21"/>
        <v>2020</v>
      </c>
      <c r="I36" s="36">
        <f t="shared" si="21"/>
        <v>2021</v>
      </c>
      <c r="J36" s="36">
        <f t="shared" si="21"/>
        <v>2022</v>
      </c>
      <c r="K36" s="36">
        <f t="shared" si="21"/>
        <v>2023</v>
      </c>
      <c r="L36" s="37">
        <f t="shared" si="21"/>
        <v>2024</v>
      </c>
      <c r="M36" s="2"/>
      <c r="N36" s="59" t="s">
        <v>27</v>
      </c>
    </row>
    <row r="37" spans="2:14" ht="30" customHeight="1" thickBot="1" x14ac:dyDescent="0.25">
      <c r="B37" s="55">
        <v>560</v>
      </c>
      <c r="C37" s="56">
        <f>B37+C34</f>
        <v>754</v>
      </c>
      <c r="D37" s="56">
        <f t="shared" ref="D37:L37" si="22">C37+D34</f>
        <v>958</v>
      </c>
      <c r="E37" s="56">
        <f t="shared" si="22"/>
        <v>1152</v>
      </c>
      <c r="F37" s="56">
        <f t="shared" si="22"/>
        <v>1083</v>
      </c>
      <c r="G37" s="56">
        <f t="shared" si="22"/>
        <v>1235</v>
      </c>
      <c r="H37" s="56">
        <f t="shared" si="22"/>
        <v>1377</v>
      </c>
      <c r="I37" s="56">
        <f t="shared" si="22"/>
        <v>1519</v>
      </c>
      <c r="J37" s="56">
        <f t="shared" si="22"/>
        <v>1713</v>
      </c>
      <c r="K37" s="56">
        <f t="shared" si="22"/>
        <v>1805</v>
      </c>
      <c r="L37" s="57">
        <f t="shared" si="22"/>
        <v>1997</v>
      </c>
      <c r="M37" s="1"/>
      <c r="N37" s="58">
        <f>L37</f>
        <v>1997</v>
      </c>
    </row>
    <row r="38" spans="2:14" x14ac:dyDescent="0.2">
      <c r="C38" s="2"/>
      <c r="D38" s="2"/>
    </row>
  </sheetData>
  <mergeCells count="1">
    <mergeCell ref="L3:M3"/>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1"/>
  <sheetViews>
    <sheetView showGridLines="0" topLeftCell="A10" zoomScaleNormal="100" workbookViewId="0">
      <selection activeCell="S7" sqref="S7"/>
    </sheetView>
  </sheetViews>
  <sheetFormatPr defaultRowHeight="13" x14ac:dyDescent="0.2"/>
  <cols>
    <col min="1" max="1" width="3.36328125" customWidth="1"/>
    <col min="2" max="2" width="15.6328125" customWidth="1"/>
    <col min="3" max="3" width="10.6328125" bestFit="1" customWidth="1"/>
    <col min="4" max="13" width="10.08984375" bestFit="1" customWidth="1"/>
    <col min="14" max="14" width="11.7265625" customWidth="1"/>
    <col min="15" max="15" width="3.36328125" customWidth="1"/>
    <col min="16" max="16" width="14.36328125" customWidth="1"/>
    <col min="17" max="17" width="3.453125" customWidth="1"/>
  </cols>
  <sheetData>
    <row r="1" spans="1:17" ht="55" customHeight="1" x14ac:dyDescent="0.2">
      <c r="A1" s="80"/>
      <c r="B1" s="81" t="s">
        <v>52</v>
      </c>
      <c r="C1" s="78"/>
      <c r="D1" s="78"/>
      <c r="E1" s="78"/>
      <c r="F1" s="78"/>
      <c r="G1" s="78"/>
      <c r="H1" s="78"/>
      <c r="I1" s="78"/>
      <c r="J1" s="78"/>
      <c r="K1" s="78"/>
      <c r="L1" s="78"/>
      <c r="M1" s="78"/>
      <c r="N1" s="78"/>
      <c r="O1" s="78"/>
      <c r="P1" s="78"/>
      <c r="Q1" s="78"/>
    </row>
    <row r="2" spans="1:17" ht="6" customHeight="1" thickBot="1" x14ac:dyDescent="0.25">
      <c r="A2" s="32"/>
      <c r="B2" s="32"/>
      <c r="C2" s="32"/>
      <c r="D2" s="32"/>
      <c r="E2" s="32"/>
      <c r="F2" s="32"/>
      <c r="G2" s="32"/>
      <c r="H2" s="32"/>
      <c r="I2" s="32"/>
      <c r="J2" s="32"/>
      <c r="K2" s="32"/>
      <c r="L2" s="32"/>
      <c r="M2" s="32"/>
      <c r="N2" s="32"/>
      <c r="O2" s="32"/>
      <c r="P2" s="32"/>
      <c r="Q2" s="32"/>
    </row>
    <row r="3" spans="1:17" ht="24.75" customHeight="1" thickBot="1" x14ac:dyDescent="0.25">
      <c r="A3" s="32"/>
      <c r="B3" s="25">
        <v>2015</v>
      </c>
      <c r="C3" s="65" t="s">
        <v>49</v>
      </c>
      <c r="D3" s="65"/>
      <c r="E3" s="65"/>
      <c r="F3" s="65"/>
      <c r="G3" s="65"/>
      <c r="H3" s="65"/>
      <c r="I3" s="65"/>
      <c r="J3" s="65"/>
      <c r="K3" s="65"/>
      <c r="L3" s="65"/>
      <c r="M3" s="65"/>
      <c r="N3" s="155"/>
      <c r="O3" s="155"/>
      <c r="P3" s="82"/>
      <c r="Q3" s="32"/>
    </row>
    <row r="4" spans="1:17" ht="6" customHeight="1" x14ac:dyDescent="0.2">
      <c r="A4" s="32"/>
      <c r="B4" s="32"/>
      <c r="C4" s="32"/>
      <c r="D4" s="32"/>
      <c r="E4" s="32"/>
      <c r="F4" s="32"/>
      <c r="G4" s="32"/>
      <c r="H4" s="32"/>
      <c r="I4" s="32"/>
      <c r="J4" s="32"/>
      <c r="K4" s="32"/>
      <c r="L4" s="32"/>
      <c r="M4" s="32"/>
      <c r="N4" s="32"/>
      <c r="O4" s="32"/>
      <c r="P4" s="32"/>
      <c r="Q4" s="32"/>
    </row>
    <row r="5" spans="1:17" ht="240" customHeight="1" x14ac:dyDescent="0.2">
      <c r="A5" s="32"/>
      <c r="B5" s="32"/>
      <c r="C5" s="32"/>
      <c r="D5" s="32"/>
      <c r="E5" s="32"/>
      <c r="F5" s="32"/>
      <c r="G5" s="32"/>
      <c r="H5" s="32"/>
      <c r="I5" s="32"/>
      <c r="J5" s="32"/>
      <c r="K5" s="32"/>
      <c r="L5" s="32"/>
      <c r="M5" s="32"/>
      <c r="N5" s="32"/>
      <c r="O5" s="32"/>
      <c r="P5" s="32"/>
      <c r="Q5" s="32"/>
    </row>
    <row r="6" spans="1:17" ht="12" customHeight="1" thickBot="1" x14ac:dyDescent="0.25"/>
    <row r="7" spans="1:17" ht="155.25" customHeight="1" thickBot="1" x14ac:dyDescent="0.25">
      <c r="B7" s="31" t="s">
        <v>51</v>
      </c>
      <c r="C7" s="9"/>
      <c r="D7" s="9"/>
      <c r="E7" s="9"/>
      <c r="F7" s="10"/>
      <c r="G7" s="10"/>
      <c r="H7" s="10"/>
      <c r="I7" s="10"/>
      <c r="J7" s="10"/>
      <c r="K7" s="10"/>
      <c r="L7" s="10"/>
      <c r="M7" s="73"/>
      <c r="N7" s="11"/>
      <c r="O7" s="5"/>
      <c r="P7" s="5"/>
    </row>
    <row r="8" spans="1:17" ht="8.25" customHeight="1" thickBot="1" x14ac:dyDescent="0.25">
      <c r="B8" s="75"/>
      <c r="C8" s="74"/>
      <c r="D8" s="74"/>
      <c r="E8" s="74"/>
      <c r="F8" s="5"/>
      <c r="G8" s="5"/>
      <c r="H8" s="5"/>
      <c r="I8" s="5"/>
      <c r="J8" s="5"/>
      <c r="K8" s="5"/>
      <c r="L8" s="5"/>
      <c r="M8" s="5"/>
      <c r="N8" s="5"/>
      <c r="O8" s="5"/>
      <c r="P8" s="5"/>
    </row>
    <row r="9" spans="1:17" ht="13.5" thickBot="1" x14ac:dyDescent="0.25">
      <c r="B9" s="43" t="s">
        <v>19</v>
      </c>
      <c r="C9" s="76" t="s">
        <v>0</v>
      </c>
      <c r="D9" s="76" t="s">
        <v>30</v>
      </c>
      <c r="E9" s="76" t="s">
        <v>2</v>
      </c>
      <c r="F9" s="76" t="s">
        <v>3</v>
      </c>
      <c r="G9" s="76" t="s">
        <v>4</v>
      </c>
      <c r="H9" s="76" t="s">
        <v>5</v>
      </c>
      <c r="I9" s="76" t="s">
        <v>6</v>
      </c>
      <c r="J9" s="76" t="s">
        <v>7</v>
      </c>
      <c r="K9" s="76" t="s">
        <v>8</v>
      </c>
      <c r="L9" s="76" t="s">
        <v>9</v>
      </c>
      <c r="M9" s="76" t="s">
        <v>10</v>
      </c>
      <c r="N9" s="77" t="s">
        <v>11</v>
      </c>
      <c r="O9" s="2"/>
      <c r="P9" s="41" t="s">
        <v>42</v>
      </c>
    </row>
    <row r="10" spans="1:17" x14ac:dyDescent="0.2">
      <c r="B10" s="63" t="s">
        <v>12</v>
      </c>
      <c r="C10" s="18"/>
      <c r="D10" s="18"/>
      <c r="E10" s="18"/>
      <c r="F10" s="18"/>
      <c r="G10" s="18"/>
      <c r="H10" s="18"/>
      <c r="I10" s="18"/>
      <c r="J10" s="18"/>
      <c r="K10" s="18"/>
      <c r="L10" s="18"/>
      <c r="M10" s="18"/>
      <c r="N10" s="19"/>
      <c r="P10" s="7">
        <f>SUM(C10:N10)</f>
        <v>0</v>
      </c>
    </row>
    <row r="11" spans="1:17" x14ac:dyDescent="0.2">
      <c r="B11" s="47" t="s">
        <v>13</v>
      </c>
      <c r="C11" s="3"/>
      <c r="D11" s="3"/>
      <c r="E11" s="3"/>
      <c r="F11" s="3"/>
      <c r="G11" s="3"/>
      <c r="H11" s="3"/>
      <c r="I11" s="3"/>
      <c r="J11" s="3"/>
      <c r="K11" s="3"/>
      <c r="L11" s="3"/>
      <c r="M11" s="3"/>
      <c r="N11" s="8"/>
      <c r="P11" s="7">
        <f t="shared" ref="P11:P19" si="0">SUM(C11:N11)</f>
        <v>0</v>
      </c>
    </row>
    <row r="12" spans="1:17" x14ac:dyDescent="0.2">
      <c r="B12" s="47" t="s">
        <v>14</v>
      </c>
      <c r="C12" s="3"/>
      <c r="D12" s="3"/>
      <c r="E12" s="3"/>
      <c r="F12" s="3"/>
      <c r="G12" s="3"/>
      <c r="H12" s="3"/>
      <c r="I12" s="3"/>
      <c r="J12" s="3"/>
      <c r="K12" s="3"/>
      <c r="L12" s="3"/>
      <c r="M12" s="3"/>
      <c r="N12" s="8"/>
      <c r="P12" s="7">
        <f t="shared" si="0"/>
        <v>0</v>
      </c>
    </row>
    <row r="13" spans="1:17" x14ac:dyDescent="0.2">
      <c r="B13" s="47" t="s">
        <v>17</v>
      </c>
      <c r="C13" s="3"/>
      <c r="D13" s="3"/>
      <c r="E13" s="3"/>
      <c r="F13" s="3"/>
      <c r="G13" s="3"/>
      <c r="H13" s="3"/>
      <c r="I13" s="3"/>
      <c r="J13" s="3"/>
      <c r="K13" s="3"/>
      <c r="L13" s="3"/>
      <c r="M13" s="3"/>
      <c r="N13" s="8"/>
      <c r="P13" s="7">
        <f t="shared" si="0"/>
        <v>0</v>
      </c>
    </row>
    <row r="14" spans="1:17" x14ac:dyDescent="0.2">
      <c r="B14" s="47" t="s">
        <v>15</v>
      </c>
      <c r="C14" s="3"/>
      <c r="D14" s="3"/>
      <c r="E14" s="3"/>
      <c r="F14" s="3"/>
      <c r="G14" s="3"/>
      <c r="H14" s="3"/>
      <c r="I14" s="3"/>
      <c r="J14" s="3"/>
      <c r="K14" s="3"/>
      <c r="L14" s="3"/>
      <c r="M14" s="3"/>
      <c r="N14" s="8"/>
      <c r="P14" s="7">
        <f t="shared" si="0"/>
        <v>0</v>
      </c>
    </row>
    <row r="15" spans="1:17" x14ac:dyDescent="0.2">
      <c r="B15" s="47" t="s">
        <v>20</v>
      </c>
      <c r="C15" s="3"/>
      <c r="D15" s="3"/>
      <c r="E15" s="3"/>
      <c r="F15" s="3"/>
      <c r="G15" s="3"/>
      <c r="H15" s="3"/>
      <c r="I15" s="3"/>
      <c r="J15" s="3"/>
      <c r="K15" s="3"/>
      <c r="L15" s="3"/>
      <c r="M15" s="3"/>
      <c r="N15" s="8"/>
      <c r="P15" s="7">
        <f t="shared" si="0"/>
        <v>0</v>
      </c>
    </row>
    <row r="16" spans="1:17" x14ac:dyDescent="0.2">
      <c r="B16" s="47" t="s">
        <v>16</v>
      </c>
      <c r="C16" s="3"/>
      <c r="D16" s="3"/>
      <c r="E16" s="3"/>
      <c r="F16" s="3"/>
      <c r="G16" s="3"/>
      <c r="H16" s="3"/>
      <c r="I16" s="3"/>
      <c r="J16" s="3"/>
      <c r="K16" s="3"/>
      <c r="L16" s="3"/>
      <c r="M16" s="3"/>
      <c r="N16" s="8"/>
      <c r="P16" s="7">
        <f t="shared" si="0"/>
        <v>0</v>
      </c>
    </row>
    <row r="17" spans="2:16" x14ac:dyDescent="0.2">
      <c r="B17" s="47"/>
      <c r="C17" s="3"/>
      <c r="D17" s="3"/>
      <c r="E17" s="3"/>
      <c r="F17" s="3"/>
      <c r="G17" s="3"/>
      <c r="H17" s="3"/>
      <c r="I17" s="3"/>
      <c r="J17" s="3"/>
      <c r="K17" s="3"/>
      <c r="L17" s="3"/>
      <c r="M17" s="3"/>
      <c r="N17" s="8"/>
      <c r="P17" s="7">
        <f t="shared" si="0"/>
        <v>0</v>
      </c>
    </row>
    <row r="18" spans="2:16" x14ac:dyDescent="0.2">
      <c r="B18" s="47"/>
      <c r="C18" s="3"/>
      <c r="D18" s="3"/>
      <c r="E18" s="3"/>
      <c r="F18" s="3"/>
      <c r="G18" s="3"/>
      <c r="H18" s="3"/>
      <c r="I18" s="3"/>
      <c r="J18" s="3"/>
      <c r="K18" s="3"/>
      <c r="L18" s="3"/>
      <c r="M18" s="3"/>
      <c r="N18" s="8"/>
      <c r="P18" s="7">
        <f t="shared" si="0"/>
        <v>0</v>
      </c>
    </row>
    <row r="19" spans="2:16" ht="18.75" customHeight="1" thickBot="1" x14ac:dyDescent="0.25">
      <c r="B19" s="42" t="s">
        <v>40</v>
      </c>
      <c r="C19" s="60">
        <f>SUM(C10:C18)</f>
        <v>0</v>
      </c>
      <c r="D19" s="60">
        <f t="shared" ref="D19:N19" si="1">SUM(D10:D18)</f>
        <v>0</v>
      </c>
      <c r="E19" s="60">
        <f t="shared" si="1"/>
        <v>0</v>
      </c>
      <c r="F19" s="60">
        <f t="shared" si="1"/>
        <v>0</v>
      </c>
      <c r="G19" s="60">
        <f t="shared" si="1"/>
        <v>0</v>
      </c>
      <c r="H19" s="60">
        <f t="shared" si="1"/>
        <v>0</v>
      </c>
      <c r="I19" s="60">
        <f t="shared" si="1"/>
        <v>0</v>
      </c>
      <c r="J19" s="60">
        <f t="shared" si="1"/>
        <v>0</v>
      </c>
      <c r="K19" s="60">
        <f t="shared" si="1"/>
        <v>0</v>
      </c>
      <c r="L19" s="60">
        <f t="shared" si="1"/>
        <v>0</v>
      </c>
      <c r="M19" s="60">
        <f t="shared" si="1"/>
        <v>0</v>
      </c>
      <c r="N19" s="61">
        <f t="shared" si="1"/>
        <v>0</v>
      </c>
      <c r="O19" s="6"/>
      <c r="P19" s="62">
        <f t="shared" si="0"/>
        <v>0</v>
      </c>
    </row>
    <row r="20" spans="2:16" ht="13.5" thickBot="1" x14ac:dyDescent="0.25"/>
    <row r="21" spans="2:16" x14ac:dyDescent="0.2">
      <c r="B21" s="38" t="s">
        <v>18</v>
      </c>
      <c r="C21" s="39" t="s">
        <v>0</v>
      </c>
      <c r="D21" s="39" t="s">
        <v>1</v>
      </c>
      <c r="E21" s="39" t="s">
        <v>2</v>
      </c>
      <c r="F21" s="39" t="s">
        <v>3</v>
      </c>
      <c r="G21" s="39" t="s">
        <v>4</v>
      </c>
      <c r="H21" s="39" t="s">
        <v>5</v>
      </c>
      <c r="I21" s="39" t="s">
        <v>6</v>
      </c>
      <c r="J21" s="39" t="s">
        <v>7</v>
      </c>
      <c r="K21" s="39" t="s">
        <v>8</v>
      </c>
      <c r="L21" s="39" t="s">
        <v>9</v>
      </c>
      <c r="M21" s="39" t="s">
        <v>10</v>
      </c>
      <c r="N21" s="40" t="s">
        <v>11</v>
      </c>
      <c r="P21" s="41" t="s">
        <v>43</v>
      </c>
    </row>
    <row r="22" spans="2:16" x14ac:dyDescent="0.2">
      <c r="B22" s="47" t="s">
        <v>45</v>
      </c>
      <c r="C22" s="4"/>
      <c r="D22" s="4"/>
      <c r="E22" s="4"/>
      <c r="F22" s="4"/>
      <c r="G22" s="4"/>
      <c r="H22" s="4"/>
      <c r="I22" s="4"/>
      <c r="J22" s="4"/>
      <c r="K22" s="4"/>
      <c r="L22" s="4"/>
      <c r="M22" s="4"/>
      <c r="N22" s="12"/>
      <c r="O22" s="1"/>
      <c r="P22" s="14">
        <f>SUM(C22:N22)</f>
        <v>0</v>
      </c>
    </row>
    <row r="23" spans="2:16" x14ac:dyDescent="0.2">
      <c r="B23" s="47" t="s">
        <v>46</v>
      </c>
      <c r="C23" s="4"/>
      <c r="D23" s="4"/>
      <c r="E23" s="4"/>
      <c r="F23" s="4"/>
      <c r="G23" s="4"/>
      <c r="H23" s="4"/>
      <c r="I23" s="4"/>
      <c r="J23" s="4"/>
      <c r="K23" s="4"/>
      <c r="L23" s="4"/>
      <c r="M23" s="4"/>
      <c r="N23" s="12"/>
      <c r="O23" s="1"/>
      <c r="P23" s="14">
        <f t="shared" ref="P23:P25" si="2">SUM(C23:N23)</f>
        <v>0</v>
      </c>
    </row>
    <row r="24" spans="2:16" x14ac:dyDescent="0.2">
      <c r="B24" s="48"/>
      <c r="C24" s="13"/>
      <c r="D24" s="13"/>
      <c r="E24" s="13"/>
      <c r="F24" s="13"/>
      <c r="G24" s="13"/>
      <c r="H24" s="13"/>
      <c r="I24" s="13"/>
      <c r="J24" s="13"/>
      <c r="K24" s="13"/>
      <c r="L24" s="13"/>
      <c r="M24" s="13"/>
      <c r="N24" s="17"/>
      <c r="O24" s="1"/>
      <c r="P24" s="14">
        <f t="shared" si="2"/>
        <v>0</v>
      </c>
    </row>
    <row r="25" spans="2:16" ht="30" customHeight="1" thickBot="1" x14ac:dyDescent="0.25">
      <c r="B25" s="42" t="s">
        <v>39</v>
      </c>
      <c r="C25" s="49">
        <f>SUM(C22:C24)</f>
        <v>0</v>
      </c>
      <c r="D25" s="49">
        <f>SUM(D22:D24)</f>
        <v>0</v>
      </c>
      <c r="E25" s="49">
        <f t="shared" ref="E25:N25" si="3">SUM(E22:E24)</f>
        <v>0</v>
      </c>
      <c r="F25" s="49">
        <f t="shared" si="3"/>
        <v>0</v>
      </c>
      <c r="G25" s="49">
        <f t="shared" si="3"/>
        <v>0</v>
      </c>
      <c r="H25" s="49">
        <f t="shared" si="3"/>
        <v>0</v>
      </c>
      <c r="I25" s="49">
        <f t="shared" si="3"/>
        <v>0</v>
      </c>
      <c r="J25" s="49">
        <f t="shared" si="3"/>
        <v>0</v>
      </c>
      <c r="K25" s="49">
        <f t="shared" si="3"/>
        <v>0</v>
      </c>
      <c r="L25" s="49">
        <f t="shared" si="3"/>
        <v>0</v>
      </c>
      <c r="M25" s="49">
        <f t="shared" si="3"/>
        <v>0</v>
      </c>
      <c r="N25" s="50">
        <f t="shared" si="3"/>
        <v>0</v>
      </c>
      <c r="O25" s="1"/>
      <c r="P25" s="51">
        <f t="shared" si="2"/>
        <v>0</v>
      </c>
    </row>
    <row r="26" spans="2:16" ht="13.5" thickBot="1" x14ac:dyDescent="0.25">
      <c r="C26" s="1"/>
      <c r="D26" s="1"/>
      <c r="E26" s="1"/>
      <c r="F26" s="1"/>
      <c r="G26" s="1"/>
      <c r="H26" s="1"/>
      <c r="I26" s="1"/>
      <c r="J26" s="1"/>
      <c r="K26" s="1"/>
      <c r="L26" s="1"/>
      <c r="M26" s="1"/>
      <c r="N26" s="27"/>
      <c r="O26" s="1"/>
      <c r="P26" s="1"/>
    </row>
    <row r="27" spans="2:16" ht="30" customHeight="1" thickBot="1" x14ac:dyDescent="0.25">
      <c r="B27" s="43" t="s">
        <v>41</v>
      </c>
      <c r="C27" s="15">
        <f t="shared" ref="C27:N27" si="4">C25-C19</f>
        <v>0</v>
      </c>
      <c r="D27" s="15">
        <f t="shared" si="4"/>
        <v>0</v>
      </c>
      <c r="E27" s="15">
        <f t="shared" si="4"/>
        <v>0</v>
      </c>
      <c r="F27" s="15">
        <f t="shared" si="4"/>
        <v>0</v>
      </c>
      <c r="G27" s="15">
        <f t="shared" si="4"/>
        <v>0</v>
      </c>
      <c r="H27" s="15">
        <f t="shared" si="4"/>
        <v>0</v>
      </c>
      <c r="I27" s="15">
        <f t="shared" si="4"/>
        <v>0</v>
      </c>
      <c r="J27" s="15">
        <f t="shared" si="4"/>
        <v>0</v>
      </c>
      <c r="K27" s="15">
        <f t="shared" si="4"/>
        <v>0</v>
      </c>
      <c r="L27" s="15">
        <f t="shared" si="4"/>
        <v>0</v>
      </c>
      <c r="M27" s="28">
        <f t="shared" si="4"/>
        <v>0</v>
      </c>
      <c r="N27" s="16">
        <f t="shared" si="4"/>
        <v>0</v>
      </c>
      <c r="O27" s="1"/>
      <c r="P27" s="29">
        <f>P25-P19</f>
        <v>0</v>
      </c>
    </row>
    <row r="28" spans="2:16" ht="13.5" thickBot="1" x14ac:dyDescent="0.25">
      <c r="C28" s="1"/>
      <c r="D28" s="1"/>
      <c r="E28" s="1"/>
      <c r="F28" s="1"/>
      <c r="G28" s="1"/>
      <c r="H28" s="1"/>
      <c r="I28" s="1"/>
      <c r="J28" s="1"/>
      <c r="K28" s="1"/>
      <c r="L28" s="1"/>
      <c r="M28" s="1"/>
      <c r="N28" s="1"/>
      <c r="O28" s="1"/>
      <c r="P28" s="1"/>
    </row>
    <row r="29" spans="2:16" x14ac:dyDescent="0.2">
      <c r="B29" s="35" t="s">
        <v>29</v>
      </c>
      <c r="C29" s="36" t="s">
        <v>0</v>
      </c>
      <c r="D29" s="36" t="s">
        <v>1</v>
      </c>
      <c r="E29" s="36" t="s">
        <v>2</v>
      </c>
      <c r="F29" s="36" t="s">
        <v>3</v>
      </c>
      <c r="G29" s="36" t="s">
        <v>4</v>
      </c>
      <c r="H29" s="36" t="s">
        <v>5</v>
      </c>
      <c r="I29" s="36" t="s">
        <v>6</v>
      </c>
      <c r="J29" s="36" t="s">
        <v>7</v>
      </c>
      <c r="K29" s="36" t="s">
        <v>8</v>
      </c>
      <c r="L29" s="36" t="s">
        <v>9</v>
      </c>
      <c r="M29" s="36" t="s">
        <v>10</v>
      </c>
      <c r="N29" s="37" t="s">
        <v>11</v>
      </c>
      <c r="O29" s="2"/>
      <c r="P29" s="59" t="s">
        <v>27</v>
      </c>
    </row>
    <row r="30" spans="2:16" ht="30" customHeight="1" thickBot="1" x14ac:dyDescent="0.25">
      <c r="B30" s="55">
        <v>0</v>
      </c>
      <c r="C30" s="56">
        <f>B30+C27</f>
        <v>0</v>
      </c>
      <c r="D30" s="56">
        <f t="shared" ref="D30:N30" si="5">C30+D27</f>
        <v>0</v>
      </c>
      <c r="E30" s="56">
        <f t="shared" si="5"/>
        <v>0</v>
      </c>
      <c r="F30" s="56">
        <f t="shared" si="5"/>
        <v>0</v>
      </c>
      <c r="G30" s="56">
        <f t="shared" si="5"/>
        <v>0</v>
      </c>
      <c r="H30" s="56">
        <f t="shared" si="5"/>
        <v>0</v>
      </c>
      <c r="I30" s="56">
        <f t="shared" si="5"/>
        <v>0</v>
      </c>
      <c r="J30" s="56">
        <f t="shared" si="5"/>
        <v>0</v>
      </c>
      <c r="K30" s="56">
        <f t="shared" si="5"/>
        <v>0</v>
      </c>
      <c r="L30" s="56">
        <f t="shared" si="5"/>
        <v>0</v>
      </c>
      <c r="M30" s="56">
        <f t="shared" si="5"/>
        <v>0</v>
      </c>
      <c r="N30" s="57">
        <f t="shared" si="5"/>
        <v>0</v>
      </c>
      <c r="O30" s="1"/>
      <c r="P30" s="58">
        <f>N30</f>
        <v>0</v>
      </c>
    </row>
    <row r="31" spans="2:16" x14ac:dyDescent="0.2">
      <c r="C31" s="2"/>
      <c r="D31" s="2"/>
    </row>
  </sheetData>
  <mergeCells count="1">
    <mergeCell ref="N3:O3"/>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BA6BB-3E93-4251-BDFE-A76F007E287F}">
  <dimension ref="A1"/>
  <sheetViews>
    <sheetView workbookViewId="0">
      <selection activeCell="S7" sqref="S7"/>
    </sheetView>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30年間シート</vt:lpstr>
      <vt:lpstr>ガイド</vt:lpstr>
      <vt:lpstr>1年間（サンプル）</vt:lpstr>
      <vt:lpstr>10年間（サンプル）</vt:lpstr>
      <vt:lpstr>1年間シート</vt:lpstr>
      <vt:lpstr>Sheet1</vt:lpstr>
      <vt:lpstr>'30年間シート'!Print_Area</vt:lpstr>
      <vt:lpstr>'30年間シート'!Print_Titles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ERIKO</dc:creator>
  <cp:lastModifiedBy>81805</cp:lastModifiedBy>
  <cp:lastPrinted>2022-11-15T06:42:31Z</cp:lastPrinted>
  <dcterms:created xsi:type="dcterms:W3CDTF">2014-11-12T04:32:10Z</dcterms:created>
  <dcterms:modified xsi:type="dcterms:W3CDTF">2022-11-18T12:00:14Z</dcterms:modified>
</cp:coreProperties>
</file>